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60" windowWidth="20700" windowHeight="11700" firstSheet="1" activeTab="1"/>
  </bookViews>
  <sheets>
    <sheet name="Preconsuntivo per settore" sheetId="18" state="hidden" r:id="rId1"/>
    <sheet name="RIEPILOGO" sheetId="17" r:id="rId2"/>
    <sheet name="CONSUNTIVO 31,12,21 NEW" sheetId="20" state="hidden" r:id="rId3"/>
    <sheet name="Foglio2" sheetId="21" state="hidden" r:id="rId4"/>
    <sheet name="Budget 2022" sheetId="2" r:id="rId5"/>
    <sheet name="rette scuola a.s. 22,23" sheetId="4" state="hidden" r:id="rId6"/>
    <sheet name="CONSUNTIVO 27,12,21" sheetId="8" state="hidden" r:id="rId7"/>
    <sheet name="CONSUNTIVO 2021 old" sheetId="3" state="hidden" r:id="rId8"/>
    <sheet name="Foglio1" sheetId="19" state="hidden" r:id="rId9"/>
    <sheet name="Cessione via Losanna" sheetId="22" state="hidden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2" l="1"/>
  <c r="B11" i="22" l="1"/>
  <c r="B12" i="22"/>
  <c r="B13" i="22"/>
  <c r="B10" i="22"/>
  <c r="B8" i="22"/>
  <c r="H255" i="2" l="1"/>
  <c r="C9" i="21" l="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09" i="21"/>
  <c r="C210" i="21"/>
  <c r="C211" i="21"/>
  <c r="C212" i="21"/>
  <c r="C213" i="21"/>
  <c r="C214" i="21"/>
  <c r="C215" i="21"/>
  <c r="C216" i="21"/>
  <c r="C217" i="21"/>
  <c r="C218" i="21"/>
  <c r="C219" i="21"/>
  <c r="C220" i="21"/>
  <c r="C221" i="21"/>
  <c r="C222" i="21"/>
  <c r="C223" i="21"/>
  <c r="C224" i="21"/>
  <c r="C225" i="21"/>
  <c r="C226" i="21"/>
  <c r="C227" i="21"/>
  <c r="C228" i="21"/>
  <c r="C229" i="21"/>
  <c r="C230" i="21"/>
  <c r="C231" i="21"/>
  <c r="C232" i="21"/>
  <c r="C233" i="21"/>
  <c r="C234" i="21"/>
  <c r="C235" i="21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256" i="21"/>
  <c r="C257" i="21"/>
  <c r="C258" i="21"/>
  <c r="C259" i="21"/>
  <c r="C260" i="21"/>
  <c r="C261" i="21"/>
  <c r="C262" i="21"/>
  <c r="C263" i="21"/>
  <c r="C264" i="21"/>
  <c r="C265" i="21"/>
  <c r="C266" i="21"/>
  <c r="C267" i="21"/>
  <c r="C268" i="21"/>
  <c r="C269" i="21"/>
  <c r="C270" i="21"/>
  <c r="C271" i="21"/>
  <c r="C272" i="21"/>
  <c r="C273" i="21"/>
  <c r="C274" i="21"/>
  <c r="C275" i="21"/>
  <c r="C276" i="21"/>
  <c r="C277" i="21"/>
  <c r="C278" i="21"/>
  <c r="C279" i="21"/>
  <c r="C280" i="21"/>
  <c r="C281" i="21"/>
  <c r="C282" i="21"/>
  <c r="C283" i="21"/>
  <c r="C284" i="21"/>
  <c r="C285" i="21"/>
  <c r="C286" i="21"/>
  <c r="C287" i="21"/>
  <c r="C288" i="21"/>
  <c r="C289" i="21"/>
  <c r="C290" i="21"/>
  <c r="C291" i="21"/>
  <c r="C292" i="21"/>
  <c r="C293" i="21"/>
  <c r="C294" i="21"/>
  <c r="C295" i="21"/>
  <c r="C296" i="21"/>
  <c r="C297" i="21"/>
  <c r="C298" i="21"/>
  <c r="C299" i="21"/>
  <c r="C300" i="21"/>
  <c r="C301" i="21"/>
  <c r="C302" i="21"/>
  <c r="C303" i="21"/>
  <c r="C304" i="21"/>
  <c r="C305" i="21"/>
  <c r="C306" i="21"/>
  <c r="C307" i="21"/>
  <c r="C308" i="21"/>
  <c r="C309" i="21"/>
  <c r="C310" i="21"/>
  <c r="C311" i="21"/>
  <c r="C312" i="21"/>
  <c r="C313" i="21"/>
  <c r="C314" i="21"/>
  <c r="C315" i="21"/>
  <c r="C316" i="21"/>
  <c r="C317" i="21"/>
  <c r="C318" i="21"/>
  <c r="C319" i="21"/>
  <c r="C320" i="21"/>
  <c r="C321" i="21"/>
  <c r="C322" i="21"/>
  <c r="C323" i="21"/>
  <c r="C324" i="21"/>
  <c r="C325" i="21"/>
  <c r="C326" i="21"/>
  <c r="C327" i="21"/>
  <c r="C328" i="21"/>
  <c r="C329" i="21"/>
  <c r="C330" i="21"/>
  <c r="C331" i="21"/>
  <c r="C332" i="21"/>
  <c r="C333" i="21"/>
  <c r="C334" i="21"/>
  <c r="C335" i="21"/>
  <c r="C336" i="21"/>
  <c r="C337" i="21"/>
  <c r="C338" i="21"/>
  <c r="C339" i="21"/>
  <c r="C340" i="21"/>
  <c r="C341" i="21"/>
  <c r="C342" i="21"/>
  <c r="C343" i="21"/>
  <c r="C344" i="21"/>
  <c r="C345" i="21"/>
  <c r="C346" i="21"/>
  <c r="C347" i="21"/>
  <c r="C348" i="21"/>
  <c r="C349" i="21"/>
  <c r="C350" i="21"/>
  <c r="C351" i="21"/>
  <c r="C352" i="21"/>
  <c r="C353" i="21"/>
  <c r="C354" i="21"/>
  <c r="C355" i="21"/>
  <c r="C356" i="21"/>
  <c r="C357" i="21"/>
  <c r="C358" i="21"/>
  <c r="C359" i="21"/>
  <c r="C360" i="21"/>
  <c r="C361" i="21"/>
  <c r="C362" i="21"/>
  <c r="C363" i="21"/>
  <c r="C364" i="21"/>
  <c r="C365" i="21"/>
  <c r="C366" i="21"/>
  <c r="C8" i="21"/>
  <c r="C3" i="20" l="1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2" i="20"/>
  <c r="L125" i="18" l="1"/>
  <c r="M346" i="18"/>
  <c r="M297" i="18"/>
  <c r="M302" i="18"/>
  <c r="K277" i="18"/>
  <c r="K270" i="18"/>
  <c r="K271" i="18"/>
  <c r="K272" i="18"/>
  <c r="K273" i="18"/>
  <c r="K274" i="18"/>
  <c r="K275" i="18"/>
  <c r="K269" i="18"/>
  <c r="K257" i="18"/>
  <c r="K258" i="18"/>
  <c r="K259" i="18"/>
  <c r="K260" i="18"/>
  <c r="K261" i="18"/>
  <c r="K262" i="18"/>
  <c r="K263" i="18"/>
  <c r="K264" i="18"/>
  <c r="K265" i="18"/>
  <c r="K266" i="18"/>
  <c r="K267" i="18"/>
  <c r="K256" i="18"/>
  <c r="L117" i="18"/>
  <c r="L118" i="18"/>
  <c r="U114" i="18"/>
  <c r="M114" i="18" s="1"/>
  <c r="U112" i="18"/>
  <c r="M95" i="18"/>
  <c r="M96" i="18"/>
  <c r="N71" i="18"/>
  <c r="N118" i="18"/>
  <c r="M118" i="18" s="1"/>
  <c r="N92" i="18"/>
  <c r="M8" i="18"/>
  <c r="J346" i="18"/>
  <c r="L346" i="18" s="1"/>
  <c r="L343" i="18" s="1"/>
  <c r="M345" i="18"/>
  <c r="L345" i="18"/>
  <c r="M344" i="18"/>
  <c r="L344" i="18"/>
  <c r="Z343" i="18"/>
  <c r="Y343" i="18"/>
  <c r="W343" i="18"/>
  <c r="T343" i="18"/>
  <c r="S343" i="18"/>
  <c r="R343" i="18"/>
  <c r="O343" i="18"/>
  <c r="N343" i="18"/>
  <c r="K343" i="18"/>
  <c r="H343" i="18"/>
  <c r="G343" i="18"/>
  <c r="M340" i="18"/>
  <c r="M339" i="18"/>
  <c r="M338" i="18"/>
  <c r="L338" i="18"/>
  <c r="Z337" i="18"/>
  <c r="Y337" i="18"/>
  <c r="W337" i="18"/>
  <c r="T337" i="18"/>
  <c r="S337" i="18"/>
  <c r="R337" i="18"/>
  <c r="O337" i="18"/>
  <c r="N337" i="18"/>
  <c r="L337" i="18"/>
  <c r="K337" i="18"/>
  <c r="J337" i="18"/>
  <c r="H337" i="18"/>
  <c r="G337" i="18"/>
  <c r="M332" i="18"/>
  <c r="M331" i="18" s="1"/>
  <c r="L332" i="18"/>
  <c r="Z331" i="18"/>
  <c r="Y331" i="18"/>
  <c r="W331" i="18"/>
  <c r="T331" i="18"/>
  <c r="S331" i="18"/>
  <c r="R331" i="18"/>
  <c r="O331" i="18"/>
  <c r="N331" i="18"/>
  <c r="L331" i="18"/>
  <c r="K331" i="18"/>
  <c r="J331" i="18"/>
  <c r="J329" i="18"/>
  <c r="L329" i="18" s="1"/>
  <c r="M328" i="18"/>
  <c r="J328" i="18"/>
  <c r="L328" i="18" s="1"/>
  <c r="M327" i="18"/>
  <c r="L327" i="18"/>
  <c r="J327" i="18"/>
  <c r="M326" i="18"/>
  <c r="L326" i="18"/>
  <c r="J326" i="18"/>
  <c r="J325" i="18" s="1"/>
  <c r="Z325" i="18"/>
  <c r="Y325" i="18"/>
  <c r="W325" i="18"/>
  <c r="T325" i="18"/>
  <c r="S325" i="18"/>
  <c r="R325" i="18"/>
  <c r="O325" i="18"/>
  <c r="N325" i="18"/>
  <c r="K325" i="18"/>
  <c r="H325" i="18"/>
  <c r="G325" i="18"/>
  <c r="M322" i="18"/>
  <c r="J322" i="18"/>
  <c r="L322" i="18" s="1"/>
  <c r="Z321" i="18"/>
  <c r="M321" i="18"/>
  <c r="J321" i="18"/>
  <c r="L321" i="18" s="1"/>
  <c r="M320" i="18"/>
  <c r="L320" i="18"/>
  <c r="J320" i="18"/>
  <c r="M319" i="18"/>
  <c r="L319" i="18"/>
  <c r="L318" i="18" s="1"/>
  <c r="J319" i="18"/>
  <c r="Z318" i="18"/>
  <c r="Y318" i="18"/>
  <c r="T318" i="18"/>
  <c r="S318" i="18"/>
  <c r="R318" i="18"/>
  <c r="O318" i="18"/>
  <c r="N318" i="18"/>
  <c r="K318" i="18"/>
  <c r="J318" i="18"/>
  <c r="H318" i="18"/>
  <c r="G318" i="18"/>
  <c r="M316" i="18"/>
  <c r="J316" i="18"/>
  <c r="L316" i="18" s="1"/>
  <c r="M315" i="18"/>
  <c r="J315" i="18"/>
  <c r="L315" i="18" s="1"/>
  <c r="M314" i="18"/>
  <c r="L314" i="18"/>
  <c r="J314" i="18"/>
  <c r="M313" i="18"/>
  <c r="L313" i="18"/>
  <c r="J313" i="18"/>
  <c r="M312" i="18"/>
  <c r="J312" i="18"/>
  <c r="L312" i="18" s="1"/>
  <c r="M311" i="18"/>
  <c r="J311" i="18"/>
  <c r="L311" i="18" s="1"/>
  <c r="M310" i="18"/>
  <c r="L310" i="18"/>
  <c r="J310" i="18"/>
  <c r="M309" i="18"/>
  <c r="L309" i="18"/>
  <c r="J309" i="18"/>
  <c r="M308" i="18"/>
  <c r="J308" i="18"/>
  <c r="L308" i="18" s="1"/>
  <c r="M307" i="18"/>
  <c r="J307" i="18"/>
  <c r="L307" i="18" s="1"/>
  <c r="M306" i="18"/>
  <c r="L306" i="18"/>
  <c r="J306" i="18"/>
  <c r="M305" i="18"/>
  <c r="L305" i="18"/>
  <c r="J305" i="18"/>
  <c r="M304" i="18"/>
  <c r="J304" i="18"/>
  <c r="J303" i="18" s="1"/>
  <c r="Z303" i="18"/>
  <c r="S303" i="18"/>
  <c r="R303" i="18"/>
  <c r="O303" i="18"/>
  <c r="N303" i="18"/>
  <c r="K303" i="18"/>
  <c r="H303" i="18"/>
  <c r="G303" i="18"/>
  <c r="L302" i="18"/>
  <c r="J302" i="18"/>
  <c r="M301" i="18"/>
  <c r="L301" i="18"/>
  <c r="J301" i="18"/>
  <c r="M300" i="18"/>
  <c r="L300" i="18"/>
  <c r="J300" i="18"/>
  <c r="M299" i="18"/>
  <c r="J299" i="18"/>
  <c r="L299" i="18" s="1"/>
  <c r="L297" i="18" s="1"/>
  <c r="M298" i="18"/>
  <c r="L298" i="18"/>
  <c r="J298" i="18"/>
  <c r="Z297" i="18"/>
  <c r="S297" i="18"/>
  <c r="R297" i="18"/>
  <c r="O297" i="18"/>
  <c r="K297" i="18"/>
  <c r="J297" i="18"/>
  <c r="H297" i="18"/>
  <c r="G297" i="18"/>
  <c r="Z296" i="18"/>
  <c r="L296" i="18"/>
  <c r="L293" i="18"/>
  <c r="L292" i="18"/>
  <c r="M291" i="18"/>
  <c r="L291" i="18"/>
  <c r="M290" i="18"/>
  <c r="L290" i="18"/>
  <c r="Z289" i="18"/>
  <c r="S289" i="18"/>
  <c r="R289" i="18"/>
  <c r="O289" i="18"/>
  <c r="L289" i="18"/>
  <c r="K289" i="18"/>
  <c r="J289" i="18"/>
  <c r="H289" i="18"/>
  <c r="G289" i="18"/>
  <c r="M287" i="18"/>
  <c r="L287" i="18"/>
  <c r="M286" i="18"/>
  <c r="L286" i="18"/>
  <c r="Z285" i="18"/>
  <c r="S285" i="18"/>
  <c r="R285" i="18"/>
  <c r="O285" i="18"/>
  <c r="L285" i="18"/>
  <c r="K285" i="18"/>
  <c r="J285" i="18"/>
  <c r="H285" i="18"/>
  <c r="G285" i="18"/>
  <c r="M282" i="18"/>
  <c r="M281" i="18" s="1"/>
  <c r="L282" i="18"/>
  <c r="Z281" i="18"/>
  <c r="S281" i="18"/>
  <c r="R281" i="18"/>
  <c r="O281" i="18"/>
  <c r="L281" i="18"/>
  <c r="K281" i="18"/>
  <c r="J281" i="18"/>
  <c r="H281" i="18"/>
  <c r="G281" i="18"/>
  <c r="M280" i="18"/>
  <c r="L280" i="18"/>
  <c r="M278" i="18"/>
  <c r="L278" i="18"/>
  <c r="M277" i="18"/>
  <c r="K276" i="18"/>
  <c r="J277" i="18"/>
  <c r="Z276" i="18"/>
  <c r="S276" i="18"/>
  <c r="R276" i="18"/>
  <c r="O276" i="18"/>
  <c r="J276" i="18"/>
  <c r="H276" i="18"/>
  <c r="G276" i="18"/>
  <c r="M275" i="18"/>
  <c r="L275" i="18"/>
  <c r="J275" i="18"/>
  <c r="M274" i="18"/>
  <c r="J274" i="18"/>
  <c r="L274" i="18" s="1"/>
  <c r="M273" i="18"/>
  <c r="J273" i="18"/>
  <c r="M272" i="18"/>
  <c r="J272" i="18"/>
  <c r="M271" i="18"/>
  <c r="J271" i="18"/>
  <c r="M270" i="18"/>
  <c r="J270" i="18"/>
  <c r="M269" i="18"/>
  <c r="J269" i="18"/>
  <c r="Z268" i="18"/>
  <c r="S268" i="18"/>
  <c r="R268" i="18"/>
  <c r="O268" i="18"/>
  <c r="H268" i="18"/>
  <c r="G268" i="18"/>
  <c r="M267" i="18"/>
  <c r="J267" i="18"/>
  <c r="M266" i="18"/>
  <c r="J266" i="18"/>
  <c r="M265" i="18"/>
  <c r="J265" i="18"/>
  <c r="M264" i="18"/>
  <c r="J264" i="18"/>
  <c r="M263" i="18"/>
  <c r="J263" i="18"/>
  <c r="M262" i="18"/>
  <c r="J262" i="18"/>
  <c r="M261" i="18"/>
  <c r="J261" i="18"/>
  <c r="L261" i="18" s="1"/>
  <c r="M260" i="18"/>
  <c r="J260" i="18"/>
  <c r="M259" i="18"/>
  <c r="J259" i="18"/>
  <c r="M258" i="18"/>
  <c r="J258" i="18"/>
  <c r="M257" i="18"/>
  <c r="L257" i="18"/>
  <c r="M256" i="18"/>
  <c r="J256" i="18"/>
  <c r="Z255" i="18"/>
  <c r="S255" i="18"/>
  <c r="R255" i="18"/>
  <c r="O255" i="18"/>
  <c r="J255" i="18"/>
  <c r="H255" i="18"/>
  <c r="G255" i="18"/>
  <c r="Z254" i="18"/>
  <c r="S254" i="18"/>
  <c r="R254" i="18"/>
  <c r="O254" i="18"/>
  <c r="H254" i="18"/>
  <c r="G254" i="18"/>
  <c r="M253" i="18"/>
  <c r="J253" i="18"/>
  <c r="L253" i="18" s="1"/>
  <c r="L251" i="18" s="1"/>
  <c r="M252" i="18"/>
  <c r="J252" i="18"/>
  <c r="L252" i="18" s="1"/>
  <c r="Z251" i="18"/>
  <c r="S251" i="18"/>
  <c r="R251" i="18"/>
  <c r="O251" i="18"/>
  <c r="K251" i="18"/>
  <c r="H251" i="18"/>
  <c r="G251" i="18"/>
  <c r="M247" i="18"/>
  <c r="M246" i="18" s="1"/>
  <c r="L247" i="18"/>
  <c r="L246" i="18" s="1"/>
  <c r="J247" i="18"/>
  <c r="Z246" i="18"/>
  <c r="S246" i="18"/>
  <c r="R246" i="18"/>
  <c r="O246" i="18"/>
  <c r="K246" i="18"/>
  <c r="J246" i="18"/>
  <c r="H246" i="18"/>
  <c r="G246" i="18"/>
  <c r="M245" i="18"/>
  <c r="L245" i="18"/>
  <c r="J245" i="18"/>
  <c r="M244" i="18"/>
  <c r="J244" i="18"/>
  <c r="L244" i="18" s="1"/>
  <c r="M243" i="18"/>
  <c r="J243" i="18"/>
  <c r="L243" i="18" s="1"/>
  <c r="M242" i="18"/>
  <c r="L242" i="18"/>
  <c r="J242" i="18"/>
  <c r="M241" i="18"/>
  <c r="L241" i="18"/>
  <c r="J241" i="18"/>
  <c r="M240" i="18"/>
  <c r="J240" i="18"/>
  <c r="L240" i="18" s="1"/>
  <c r="M239" i="18"/>
  <c r="J239" i="18"/>
  <c r="L239" i="18" s="1"/>
  <c r="M238" i="18"/>
  <c r="L238" i="18"/>
  <c r="J238" i="18"/>
  <c r="M237" i="18"/>
  <c r="L237" i="18"/>
  <c r="J237" i="18"/>
  <c r="M236" i="18"/>
  <c r="L236" i="18"/>
  <c r="J236" i="18"/>
  <c r="Z235" i="18"/>
  <c r="S235" i="18"/>
  <c r="R235" i="18"/>
  <c r="O235" i="18"/>
  <c r="K235" i="18"/>
  <c r="J235" i="18"/>
  <c r="H235" i="18"/>
  <c r="G235" i="18"/>
  <c r="M234" i="18"/>
  <c r="L234" i="18"/>
  <c r="M233" i="18"/>
  <c r="L233" i="18"/>
  <c r="M232" i="18"/>
  <c r="L232" i="18"/>
  <c r="M231" i="18"/>
  <c r="L231" i="18"/>
  <c r="M230" i="18"/>
  <c r="L230" i="18"/>
  <c r="L229" i="18"/>
  <c r="Z228" i="18"/>
  <c r="S228" i="18"/>
  <c r="R228" i="18"/>
  <c r="O228" i="18"/>
  <c r="K228" i="18"/>
  <c r="H228" i="18"/>
  <c r="G228" i="18"/>
  <c r="M227" i="18"/>
  <c r="L227" i="18"/>
  <c r="J227" i="18"/>
  <c r="M226" i="18"/>
  <c r="L226" i="18"/>
  <c r="J226" i="18"/>
  <c r="M225" i="18"/>
  <c r="J225" i="18"/>
  <c r="L225" i="18" s="1"/>
  <c r="M224" i="18"/>
  <c r="J224" i="18"/>
  <c r="L224" i="18" s="1"/>
  <c r="M223" i="18"/>
  <c r="L223" i="18"/>
  <c r="J223" i="18"/>
  <c r="M222" i="18"/>
  <c r="L222" i="18"/>
  <c r="J222" i="18"/>
  <c r="M221" i="18"/>
  <c r="J221" i="18"/>
  <c r="L221" i="18" s="1"/>
  <c r="M220" i="18"/>
  <c r="J220" i="18"/>
  <c r="L220" i="18" s="1"/>
  <c r="Z219" i="18"/>
  <c r="S219" i="18"/>
  <c r="R219" i="18"/>
  <c r="K219" i="18"/>
  <c r="H219" i="18"/>
  <c r="G219" i="18"/>
  <c r="M218" i="18"/>
  <c r="L218" i="18"/>
  <c r="J218" i="18"/>
  <c r="M217" i="18"/>
  <c r="L217" i="18"/>
  <c r="J217" i="18"/>
  <c r="M216" i="18"/>
  <c r="J216" i="18"/>
  <c r="L216" i="18" s="1"/>
  <c r="M215" i="18"/>
  <c r="J215" i="18"/>
  <c r="L215" i="18" s="1"/>
  <c r="M214" i="18"/>
  <c r="J214" i="18"/>
  <c r="L214" i="18" s="1"/>
  <c r="M213" i="18"/>
  <c r="L213" i="18"/>
  <c r="J213" i="18"/>
  <c r="M212" i="18"/>
  <c r="L212" i="18"/>
  <c r="J212" i="18"/>
  <c r="M211" i="18"/>
  <c r="J211" i="18"/>
  <c r="L211" i="18" s="1"/>
  <c r="M210" i="18"/>
  <c r="J210" i="18"/>
  <c r="L210" i="18" s="1"/>
  <c r="M209" i="18"/>
  <c r="L209" i="18"/>
  <c r="J209" i="18"/>
  <c r="M208" i="18"/>
  <c r="L208" i="18"/>
  <c r="J208" i="18"/>
  <c r="M207" i="18"/>
  <c r="J207" i="18"/>
  <c r="L207" i="18" s="1"/>
  <c r="M206" i="18"/>
  <c r="K206" i="18"/>
  <c r="J206" i="18"/>
  <c r="L206" i="18" s="1"/>
  <c r="M205" i="18"/>
  <c r="J205" i="18"/>
  <c r="L205" i="18" s="1"/>
  <c r="M204" i="18"/>
  <c r="J204" i="18"/>
  <c r="L204" i="18" s="1"/>
  <c r="M203" i="18"/>
  <c r="L203" i="18"/>
  <c r="J203" i="18"/>
  <c r="M202" i="18"/>
  <c r="L202" i="18"/>
  <c r="J202" i="18"/>
  <c r="M201" i="18"/>
  <c r="J201" i="18"/>
  <c r="L201" i="18" s="1"/>
  <c r="M200" i="18"/>
  <c r="J200" i="18"/>
  <c r="L200" i="18" s="1"/>
  <c r="M199" i="18"/>
  <c r="L199" i="18"/>
  <c r="J199" i="18"/>
  <c r="M198" i="18"/>
  <c r="L198" i="18"/>
  <c r="J198" i="18"/>
  <c r="M197" i="18"/>
  <c r="J197" i="18"/>
  <c r="L197" i="18" s="1"/>
  <c r="M196" i="18"/>
  <c r="J196" i="18"/>
  <c r="L196" i="18" s="1"/>
  <c r="M195" i="18"/>
  <c r="L195" i="18"/>
  <c r="J195" i="18"/>
  <c r="M194" i="18"/>
  <c r="L194" i="18"/>
  <c r="J194" i="18"/>
  <c r="M193" i="18"/>
  <c r="J193" i="18"/>
  <c r="L193" i="18" s="1"/>
  <c r="M192" i="18"/>
  <c r="J192" i="18"/>
  <c r="L192" i="18" s="1"/>
  <c r="M191" i="18"/>
  <c r="L191" i="18"/>
  <c r="J191" i="18"/>
  <c r="M190" i="18"/>
  <c r="L190" i="18"/>
  <c r="J190" i="18"/>
  <c r="M189" i="18"/>
  <c r="J189" i="18"/>
  <c r="L189" i="18" s="1"/>
  <c r="M188" i="18"/>
  <c r="J188" i="18"/>
  <c r="L188" i="18" s="1"/>
  <c r="M187" i="18"/>
  <c r="L187" i="18"/>
  <c r="J187" i="18"/>
  <c r="M186" i="18"/>
  <c r="L186" i="18"/>
  <c r="J186" i="18"/>
  <c r="M185" i="18"/>
  <c r="J185" i="18"/>
  <c r="L185" i="18" s="1"/>
  <c r="M184" i="18"/>
  <c r="J184" i="18"/>
  <c r="L184" i="18" s="1"/>
  <c r="M183" i="18"/>
  <c r="L183" i="18"/>
  <c r="J183" i="18"/>
  <c r="M182" i="18"/>
  <c r="L182" i="18"/>
  <c r="J182" i="18"/>
  <c r="M181" i="18"/>
  <c r="J181" i="18"/>
  <c r="L181" i="18" s="1"/>
  <c r="M180" i="18"/>
  <c r="J180" i="18"/>
  <c r="L180" i="18" s="1"/>
  <c r="M179" i="18"/>
  <c r="L179" i="18"/>
  <c r="J179" i="18"/>
  <c r="M178" i="18"/>
  <c r="L178" i="18"/>
  <c r="J178" i="18"/>
  <c r="M177" i="18"/>
  <c r="J177" i="18"/>
  <c r="L177" i="18" s="1"/>
  <c r="M176" i="18"/>
  <c r="J176" i="18"/>
  <c r="L176" i="18" s="1"/>
  <c r="M175" i="18"/>
  <c r="L175" i="18"/>
  <c r="J175" i="18"/>
  <c r="M174" i="18"/>
  <c r="L174" i="18"/>
  <c r="J174" i="18"/>
  <c r="M173" i="18"/>
  <c r="J173" i="18"/>
  <c r="L173" i="18" s="1"/>
  <c r="M172" i="18"/>
  <c r="J172" i="18"/>
  <c r="L172" i="18" s="1"/>
  <c r="L171" i="18" s="1"/>
  <c r="Z171" i="18"/>
  <c r="S171" i="18"/>
  <c r="R171" i="18"/>
  <c r="K171" i="18"/>
  <c r="J171" i="18"/>
  <c r="H171" i="18"/>
  <c r="G171" i="18"/>
  <c r="M170" i="18"/>
  <c r="L170" i="18"/>
  <c r="J170" i="18"/>
  <c r="M169" i="18"/>
  <c r="L169" i="18"/>
  <c r="J169" i="18"/>
  <c r="M168" i="18"/>
  <c r="J168" i="18"/>
  <c r="J167" i="18" s="1"/>
  <c r="Z167" i="18"/>
  <c r="S167" i="18"/>
  <c r="R167" i="18"/>
  <c r="K167" i="18"/>
  <c r="H167" i="18"/>
  <c r="G167" i="18"/>
  <c r="M166" i="18"/>
  <c r="J166" i="18"/>
  <c r="L166" i="18" s="1"/>
  <c r="M165" i="18"/>
  <c r="J165" i="18"/>
  <c r="L165" i="18" s="1"/>
  <c r="M164" i="18"/>
  <c r="J164" i="18"/>
  <c r="L164" i="18" s="1"/>
  <c r="M163" i="18"/>
  <c r="L163" i="18"/>
  <c r="J163" i="18"/>
  <c r="M162" i="18"/>
  <c r="L162" i="18"/>
  <c r="J162" i="18"/>
  <c r="M161" i="18"/>
  <c r="L161" i="18"/>
  <c r="J161" i="18"/>
  <c r="M160" i="18"/>
  <c r="J160" i="18"/>
  <c r="L160" i="18" s="1"/>
  <c r="M159" i="18"/>
  <c r="J159" i="18"/>
  <c r="L159" i="18" s="1"/>
  <c r="M158" i="18"/>
  <c r="L158" i="18"/>
  <c r="J158" i="18"/>
  <c r="M157" i="18"/>
  <c r="L157" i="18"/>
  <c r="J157" i="18"/>
  <c r="M156" i="18"/>
  <c r="J156" i="18"/>
  <c r="L156" i="18" s="1"/>
  <c r="M155" i="18"/>
  <c r="J155" i="18"/>
  <c r="L155" i="18" s="1"/>
  <c r="M154" i="18"/>
  <c r="L154" i="18"/>
  <c r="J154" i="18"/>
  <c r="Z153" i="18"/>
  <c r="S153" i="18"/>
  <c r="R153" i="18"/>
  <c r="K153" i="18"/>
  <c r="J153" i="18"/>
  <c r="H153" i="18"/>
  <c r="G153" i="18"/>
  <c r="M151" i="18"/>
  <c r="L151" i="18"/>
  <c r="J151" i="18"/>
  <c r="M150" i="18"/>
  <c r="J150" i="18"/>
  <c r="L150" i="18" s="1"/>
  <c r="M149" i="18"/>
  <c r="J149" i="18"/>
  <c r="L149" i="18" s="1"/>
  <c r="M148" i="18"/>
  <c r="L148" i="18"/>
  <c r="J148" i="18"/>
  <c r="M147" i="18"/>
  <c r="L147" i="18"/>
  <c r="J147" i="18"/>
  <c r="M146" i="18"/>
  <c r="J146" i="18"/>
  <c r="L146" i="18" s="1"/>
  <c r="M145" i="18"/>
  <c r="J145" i="18"/>
  <c r="L145" i="18" s="1"/>
  <c r="M144" i="18"/>
  <c r="L144" i="18"/>
  <c r="J144" i="18"/>
  <c r="M143" i="18"/>
  <c r="L143" i="18"/>
  <c r="J143" i="18"/>
  <c r="M142" i="18"/>
  <c r="J142" i="18"/>
  <c r="L142" i="18" s="1"/>
  <c r="M141" i="18"/>
  <c r="J141" i="18"/>
  <c r="L141" i="18" s="1"/>
  <c r="M140" i="18"/>
  <c r="L140" i="18"/>
  <c r="J140" i="18"/>
  <c r="M139" i="18"/>
  <c r="J139" i="18"/>
  <c r="L139" i="18" s="1"/>
  <c r="M138" i="18"/>
  <c r="J138" i="18"/>
  <c r="L138" i="18" s="1"/>
  <c r="M137" i="18"/>
  <c r="J137" i="18"/>
  <c r="L137" i="18" s="1"/>
  <c r="M136" i="18"/>
  <c r="J136" i="18"/>
  <c r="L136" i="18" s="1"/>
  <c r="M135" i="18"/>
  <c r="J135" i="18"/>
  <c r="L135" i="18" s="1"/>
  <c r="M134" i="18"/>
  <c r="L134" i="18"/>
  <c r="J134" i="18"/>
  <c r="M133" i="18"/>
  <c r="J133" i="18"/>
  <c r="L133" i="18" s="1"/>
  <c r="M132" i="18"/>
  <c r="J132" i="18"/>
  <c r="L132" i="18" s="1"/>
  <c r="M131" i="18"/>
  <c r="J131" i="18"/>
  <c r="L131" i="18" s="1"/>
  <c r="M130" i="18"/>
  <c r="L130" i="18"/>
  <c r="J130" i="18"/>
  <c r="M129" i="18"/>
  <c r="J129" i="18"/>
  <c r="J128" i="18" s="1"/>
  <c r="Z128" i="18"/>
  <c r="S128" i="18"/>
  <c r="R128" i="18"/>
  <c r="K128" i="18"/>
  <c r="H128" i="18"/>
  <c r="G128" i="18"/>
  <c r="H125" i="18"/>
  <c r="G125" i="18"/>
  <c r="F125" i="18"/>
  <c r="M124" i="18"/>
  <c r="J124" i="18"/>
  <c r="L124" i="18" s="1"/>
  <c r="M123" i="18"/>
  <c r="J123" i="18"/>
  <c r="L123" i="18" s="1"/>
  <c r="M122" i="18"/>
  <c r="J122" i="18"/>
  <c r="L122" i="18" s="1"/>
  <c r="M121" i="18"/>
  <c r="L121" i="18"/>
  <c r="J121" i="18"/>
  <c r="M120" i="18"/>
  <c r="J120" i="18"/>
  <c r="L120" i="18" s="1"/>
  <c r="M119" i="18"/>
  <c r="J119" i="18"/>
  <c r="L119" i="18" s="1"/>
  <c r="J118" i="18"/>
  <c r="M117" i="18"/>
  <c r="J117" i="18"/>
  <c r="M116" i="18"/>
  <c r="J116" i="18"/>
  <c r="L116" i="18" s="1"/>
  <c r="M115" i="18"/>
  <c r="J115" i="18"/>
  <c r="L115" i="18" s="1"/>
  <c r="J114" i="18"/>
  <c r="L114" i="18" s="1"/>
  <c r="M113" i="18"/>
  <c r="L113" i="18"/>
  <c r="J113" i="18"/>
  <c r="M112" i="18"/>
  <c r="J112" i="18"/>
  <c r="J111" i="18" s="1"/>
  <c r="Z111" i="18"/>
  <c r="S111" i="18"/>
  <c r="R111" i="18"/>
  <c r="K111" i="18"/>
  <c r="H111" i="18"/>
  <c r="G111" i="18"/>
  <c r="M109" i="18"/>
  <c r="M108" i="18" s="1"/>
  <c r="M106" i="18"/>
  <c r="L106" i="18"/>
  <c r="L104" i="18" s="1"/>
  <c r="G106" i="18"/>
  <c r="G104" i="18" s="1"/>
  <c r="M105" i="18"/>
  <c r="L105" i="18"/>
  <c r="Z104" i="18"/>
  <c r="S104" i="18"/>
  <c r="R104" i="18"/>
  <c r="K104" i="18"/>
  <c r="J104" i="18"/>
  <c r="H104" i="18"/>
  <c r="M100" i="18"/>
  <c r="J100" i="18"/>
  <c r="L100" i="18" s="1"/>
  <c r="M99" i="18"/>
  <c r="L99" i="18"/>
  <c r="L98" i="18" s="1"/>
  <c r="J99" i="18"/>
  <c r="Z98" i="18"/>
  <c r="S98" i="18"/>
  <c r="R98" i="18"/>
  <c r="K98" i="18"/>
  <c r="J98" i="18"/>
  <c r="G98" i="18"/>
  <c r="J96" i="18"/>
  <c r="L96" i="18" s="1"/>
  <c r="J95" i="18"/>
  <c r="L95" i="18" s="1"/>
  <c r="L94" i="18"/>
  <c r="J94" i="18"/>
  <c r="M93" i="18"/>
  <c r="J93" i="18"/>
  <c r="J92" i="18" s="1"/>
  <c r="Z92" i="18"/>
  <c r="S92" i="18"/>
  <c r="R92" i="18"/>
  <c r="K92" i="18"/>
  <c r="H92" i="18"/>
  <c r="G92" i="18"/>
  <c r="M90" i="18"/>
  <c r="J90" i="18"/>
  <c r="L90" i="18" s="1"/>
  <c r="M89" i="18"/>
  <c r="J89" i="18"/>
  <c r="L89" i="18" s="1"/>
  <c r="Z88" i="18"/>
  <c r="S88" i="18"/>
  <c r="R88" i="18"/>
  <c r="K88" i="18"/>
  <c r="J88" i="18"/>
  <c r="H88" i="18"/>
  <c r="G88" i="18"/>
  <c r="M86" i="18"/>
  <c r="M85" i="18" s="1"/>
  <c r="L86" i="18"/>
  <c r="L85" i="18" s="1"/>
  <c r="J86" i="18"/>
  <c r="Z85" i="18"/>
  <c r="S85" i="18"/>
  <c r="R85" i="18"/>
  <c r="K85" i="18"/>
  <c r="J85" i="18"/>
  <c r="H85" i="18"/>
  <c r="G85" i="18"/>
  <c r="M84" i="18"/>
  <c r="J84" i="18"/>
  <c r="L84" i="18" s="1"/>
  <c r="M83" i="18"/>
  <c r="J83" i="18"/>
  <c r="J82" i="18" s="1"/>
  <c r="Z82" i="18"/>
  <c r="S82" i="18"/>
  <c r="R82" i="18"/>
  <c r="K82" i="18"/>
  <c r="H82" i="18"/>
  <c r="G82" i="18"/>
  <c r="M79" i="18"/>
  <c r="M78" i="18" s="1"/>
  <c r="J79" i="18"/>
  <c r="L79" i="18" s="1"/>
  <c r="L78" i="18" s="1"/>
  <c r="Z78" i="18"/>
  <c r="S78" i="18"/>
  <c r="R78" i="18"/>
  <c r="K78" i="18"/>
  <c r="J78" i="18"/>
  <c r="H78" i="18"/>
  <c r="G78" i="18"/>
  <c r="M77" i="18"/>
  <c r="M76" i="18" s="1"/>
  <c r="L77" i="18"/>
  <c r="L76" i="18" s="1"/>
  <c r="J77" i="18"/>
  <c r="Z76" i="18"/>
  <c r="S76" i="18"/>
  <c r="R76" i="18"/>
  <c r="K76" i="18"/>
  <c r="J76" i="18"/>
  <c r="H76" i="18"/>
  <c r="G76" i="18"/>
  <c r="J73" i="18"/>
  <c r="L73" i="18" s="1"/>
  <c r="M72" i="18"/>
  <c r="J72" i="18"/>
  <c r="L72" i="18" s="1"/>
  <c r="M71" i="18"/>
  <c r="L71" i="18"/>
  <c r="J71" i="18"/>
  <c r="M70" i="18"/>
  <c r="J70" i="18"/>
  <c r="L70" i="18" s="1"/>
  <c r="G70" i="18"/>
  <c r="M69" i="18"/>
  <c r="J69" i="18"/>
  <c r="L69" i="18" s="1"/>
  <c r="M68" i="18"/>
  <c r="J68" i="18"/>
  <c r="L68" i="18" s="1"/>
  <c r="G68" i="18"/>
  <c r="M67" i="18"/>
  <c r="J67" i="18"/>
  <c r="L67" i="18" s="1"/>
  <c r="M66" i="18"/>
  <c r="J66" i="18"/>
  <c r="L66" i="18" s="1"/>
  <c r="M65" i="18"/>
  <c r="L65" i="18"/>
  <c r="J65" i="18"/>
  <c r="M64" i="18"/>
  <c r="J64" i="18"/>
  <c r="L64" i="18" s="1"/>
  <c r="M63" i="18"/>
  <c r="J63" i="18"/>
  <c r="J62" i="18" s="1"/>
  <c r="Z62" i="18"/>
  <c r="S62" i="18"/>
  <c r="R62" i="18"/>
  <c r="K62" i="18"/>
  <c r="H62" i="18"/>
  <c r="L60" i="18"/>
  <c r="J60" i="18"/>
  <c r="M59" i="18"/>
  <c r="J59" i="18"/>
  <c r="L59" i="18" s="1"/>
  <c r="M58" i="18"/>
  <c r="J58" i="18"/>
  <c r="L58" i="18" s="1"/>
  <c r="M57" i="18"/>
  <c r="J57" i="18"/>
  <c r="L57" i="18" s="1"/>
  <c r="M56" i="18"/>
  <c r="L56" i="18"/>
  <c r="J56" i="18"/>
  <c r="M55" i="18"/>
  <c r="J55" i="18"/>
  <c r="Z54" i="18"/>
  <c r="S54" i="18"/>
  <c r="R54" i="18"/>
  <c r="K54" i="18"/>
  <c r="H54" i="18"/>
  <c r="G54" i="18"/>
  <c r="M52" i="18"/>
  <c r="J52" i="18"/>
  <c r="L52" i="18" s="1"/>
  <c r="M51" i="18"/>
  <c r="J51" i="18"/>
  <c r="L51" i="18" s="1"/>
  <c r="G51" i="18"/>
  <c r="M50" i="18"/>
  <c r="J50" i="18"/>
  <c r="L50" i="18" s="1"/>
  <c r="G50" i="18"/>
  <c r="M49" i="18"/>
  <c r="J49" i="18"/>
  <c r="L49" i="18" s="1"/>
  <c r="Z48" i="18"/>
  <c r="S48" i="18"/>
  <c r="R48" i="18"/>
  <c r="K48" i="18"/>
  <c r="J48" i="18"/>
  <c r="H48" i="18"/>
  <c r="M46" i="18"/>
  <c r="L46" i="18"/>
  <c r="J46" i="18"/>
  <c r="M45" i="18"/>
  <c r="J45" i="18"/>
  <c r="L45" i="18" s="1"/>
  <c r="M44" i="18"/>
  <c r="J44" i="18"/>
  <c r="L44" i="18" s="1"/>
  <c r="M43" i="18"/>
  <c r="J43" i="18"/>
  <c r="L43" i="18" s="1"/>
  <c r="M42" i="18"/>
  <c r="L42" i="18"/>
  <c r="J42" i="18"/>
  <c r="Z41" i="18"/>
  <c r="S41" i="18"/>
  <c r="R41" i="18"/>
  <c r="K41" i="18"/>
  <c r="J41" i="18"/>
  <c r="H41" i="18"/>
  <c r="G41" i="18"/>
  <c r="M39" i="18"/>
  <c r="L39" i="18"/>
  <c r="J39" i="18"/>
  <c r="M38" i="18"/>
  <c r="J38" i="18"/>
  <c r="L38" i="18" s="1"/>
  <c r="M37" i="18"/>
  <c r="J37" i="18"/>
  <c r="L37" i="18" s="1"/>
  <c r="M36" i="18"/>
  <c r="L36" i="18"/>
  <c r="J36" i="18"/>
  <c r="M35" i="18"/>
  <c r="J35" i="18"/>
  <c r="L35" i="18" s="1"/>
  <c r="M34" i="18"/>
  <c r="J34" i="18"/>
  <c r="L34" i="18" s="1"/>
  <c r="M33" i="18"/>
  <c r="J33" i="18"/>
  <c r="L33" i="18" s="1"/>
  <c r="M32" i="18"/>
  <c r="L32" i="18"/>
  <c r="J32" i="18"/>
  <c r="M31" i="18"/>
  <c r="L31" i="18"/>
  <c r="J31" i="18"/>
  <c r="M30" i="18"/>
  <c r="J30" i="18"/>
  <c r="Z29" i="18"/>
  <c r="S29" i="18"/>
  <c r="R29" i="18"/>
  <c r="K29" i="18"/>
  <c r="H29" i="18"/>
  <c r="G29" i="18"/>
  <c r="M27" i="18"/>
  <c r="J27" i="18"/>
  <c r="L27" i="18" s="1"/>
  <c r="G27" i="18"/>
  <c r="G24" i="18" s="1"/>
  <c r="M26" i="18"/>
  <c r="J26" i="18"/>
  <c r="L26" i="18" s="1"/>
  <c r="M25" i="18"/>
  <c r="L25" i="18"/>
  <c r="L24" i="18" s="1"/>
  <c r="K25" i="18"/>
  <c r="J25" i="18"/>
  <c r="Z24" i="18"/>
  <c r="S24" i="18"/>
  <c r="R24" i="18"/>
  <c r="K24" i="18"/>
  <c r="J24" i="18"/>
  <c r="H24" i="18"/>
  <c r="M22" i="18"/>
  <c r="M21" i="18" s="1"/>
  <c r="L22" i="18"/>
  <c r="L21" i="18" s="1"/>
  <c r="J22" i="18"/>
  <c r="Z21" i="18"/>
  <c r="S21" i="18"/>
  <c r="R21" i="18"/>
  <c r="K21" i="18"/>
  <c r="J21" i="18"/>
  <c r="H21" i="18"/>
  <c r="G21" i="18"/>
  <c r="M20" i="18"/>
  <c r="L20" i="18"/>
  <c r="M19" i="18"/>
  <c r="J19" i="18"/>
  <c r="L19" i="18" s="1"/>
  <c r="L18" i="18" s="1"/>
  <c r="Z18" i="18"/>
  <c r="S18" i="18"/>
  <c r="R18" i="18"/>
  <c r="K18" i="18"/>
  <c r="J18" i="18"/>
  <c r="H18" i="18"/>
  <c r="G18" i="18"/>
  <c r="M17" i="18"/>
  <c r="L17" i="18"/>
  <c r="L16" i="18"/>
  <c r="M15" i="18"/>
  <c r="L15" i="18"/>
  <c r="L14" i="18" s="1"/>
  <c r="J15" i="18"/>
  <c r="Z14" i="18"/>
  <c r="S14" i="18"/>
  <c r="R14" i="18"/>
  <c r="K14" i="18"/>
  <c r="J14" i="18"/>
  <c r="H14" i="18"/>
  <c r="G14" i="18"/>
  <c r="M13" i="18"/>
  <c r="L13" i="18"/>
  <c r="J13" i="18"/>
  <c r="M12" i="18"/>
  <c r="J12" i="18"/>
  <c r="L12" i="18" s="1"/>
  <c r="M11" i="18"/>
  <c r="J11" i="18"/>
  <c r="L11" i="18" s="1"/>
  <c r="M10" i="18"/>
  <c r="J10" i="18"/>
  <c r="L10" i="18" s="1"/>
  <c r="M9" i="18"/>
  <c r="L9" i="18"/>
  <c r="J9" i="18"/>
  <c r="Z8" i="18"/>
  <c r="S8" i="18"/>
  <c r="R8" i="18"/>
  <c r="K8" i="18"/>
  <c r="J8" i="18"/>
  <c r="J5" i="18" s="1"/>
  <c r="H8" i="18"/>
  <c r="H5" i="18" s="1"/>
  <c r="H3" i="18" s="1"/>
  <c r="H2" i="18" s="1"/>
  <c r="G8" i="18"/>
  <c r="L7" i="18"/>
  <c r="L6" i="18"/>
  <c r="S5" i="18"/>
  <c r="S3" i="18" s="1"/>
  <c r="K5" i="18"/>
  <c r="G5" i="18"/>
  <c r="F5" i="18"/>
  <c r="F3" i="18" s="1"/>
  <c r="I2" i="18"/>
  <c r="F2" i="18"/>
  <c r="N111" i="18" l="1"/>
  <c r="K3" i="18"/>
  <c r="M14" i="18"/>
  <c r="M88" i="18"/>
  <c r="M82" i="18"/>
  <c r="M276" i="18"/>
  <c r="M318" i="18"/>
  <c r="M289" i="18"/>
  <c r="G62" i="18"/>
  <c r="M303" i="18"/>
  <c r="M268" i="18"/>
  <c r="M337" i="18"/>
  <c r="M98" i="18"/>
  <c r="M343" i="18"/>
  <c r="M104" i="18"/>
  <c r="M235" i="18"/>
  <c r="M54" i="18"/>
  <c r="M18" i="18"/>
  <c r="M167" i="18"/>
  <c r="M219" i="18"/>
  <c r="M251" i="18"/>
  <c r="M255" i="18"/>
  <c r="M48" i="18"/>
  <c r="M62" i="18"/>
  <c r="M111" i="18"/>
  <c r="M5" i="18"/>
  <c r="M29" i="18"/>
  <c r="M41" i="18"/>
  <c r="G48" i="18"/>
  <c r="G3" i="18" s="1"/>
  <c r="G2" i="18" s="1"/>
  <c r="M92" i="18"/>
  <c r="M128" i="18"/>
  <c r="M285" i="18"/>
  <c r="M24" i="18"/>
  <c r="L30" i="18"/>
  <c r="L29" i="18" s="1"/>
  <c r="J29" i="18"/>
  <c r="L8" i="18"/>
  <c r="L5" i="18" s="1"/>
  <c r="L41" i="18"/>
  <c r="L48" i="18"/>
  <c r="J54" i="18"/>
  <c r="L55" i="18"/>
  <c r="L54" i="18" s="1"/>
  <c r="L88" i="18"/>
  <c r="R5" i="18"/>
  <c r="R3" i="18" s="1"/>
  <c r="Z5" i="18"/>
  <c r="Z3" i="18" s="1"/>
  <c r="J3" i="18"/>
  <c r="L63" i="18"/>
  <c r="L62" i="18" s="1"/>
  <c r="L83" i="18"/>
  <c r="L82" i="18" s="1"/>
  <c r="L153" i="18"/>
  <c r="M171" i="18"/>
  <c r="Z295" i="18"/>
  <c r="Z125" i="18" s="1"/>
  <c r="L93" i="18"/>
  <c r="L92" i="18" s="1"/>
  <c r="L112" i="18"/>
  <c r="L111" i="18" s="1"/>
  <c r="L129" i="18"/>
  <c r="L128" i="18" s="1"/>
  <c r="L228" i="18"/>
  <c r="L265" i="18"/>
  <c r="L267" i="18"/>
  <c r="M153" i="18"/>
  <c r="L219" i="18"/>
  <c r="L235" i="18"/>
  <c r="L270" i="18"/>
  <c r="L325" i="18"/>
  <c r="J219" i="18"/>
  <c r="J228" i="18"/>
  <c r="M229" i="18"/>
  <c r="M228" i="18" s="1"/>
  <c r="J251" i="18"/>
  <c r="L258" i="18"/>
  <c r="L259" i="18"/>
  <c r="L260" i="18"/>
  <c r="M329" i="18"/>
  <c r="M325" i="18" s="1"/>
  <c r="J343" i="18"/>
  <c r="L168" i="18"/>
  <c r="L167" i="18" s="1"/>
  <c r="L256" i="18"/>
  <c r="K255" i="18"/>
  <c r="L263" i="18"/>
  <c r="L264" i="18"/>
  <c r="L266" i="18"/>
  <c r="K268" i="18"/>
  <c r="L271" i="18"/>
  <c r="L272" i="18"/>
  <c r="L273" i="18"/>
  <c r="L277" i="18"/>
  <c r="L276" i="18" s="1"/>
  <c r="L304" i="18"/>
  <c r="L303" i="18" s="1"/>
  <c r="J268" i="18"/>
  <c r="J254" i="18" s="1"/>
  <c r="J125" i="18" l="1"/>
  <c r="M254" i="18"/>
  <c r="M125" i="18"/>
  <c r="K254" i="18"/>
  <c r="K125" i="18"/>
  <c r="K2" i="18" s="1"/>
  <c r="L255" i="18"/>
  <c r="L269" i="18"/>
  <c r="L268" i="18" s="1"/>
  <c r="L262" i="18"/>
  <c r="Z2" i="18"/>
  <c r="J2" i="18"/>
  <c r="L3" i="18"/>
  <c r="M3" i="18"/>
  <c r="L254" i="18" l="1"/>
  <c r="M2" i="18"/>
  <c r="L2" i="18"/>
  <c r="S296" i="18" l="1"/>
  <c r="S295" i="18" l="1"/>
  <c r="S125" i="18" s="1"/>
  <c r="S2" i="18" s="1"/>
  <c r="R296" i="18"/>
  <c r="R295" i="18" l="1"/>
  <c r="R125" i="18" s="1"/>
  <c r="R2" i="18" s="1"/>
  <c r="O296" i="18" l="1"/>
  <c r="O295" i="18" l="1"/>
  <c r="M296" i="18" l="1"/>
  <c r="M295" i="18" s="1"/>
  <c r="D158" i="3" l="1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57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32" i="3"/>
  <c r="D15" i="3"/>
  <c r="D123" i="3"/>
  <c r="D124" i="3"/>
  <c r="D125" i="3"/>
  <c r="D126" i="3"/>
  <c r="D127" i="3"/>
  <c r="D122" i="3"/>
  <c r="E121" i="3"/>
  <c r="D121" i="3"/>
  <c r="D120" i="3"/>
  <c r="D116" i="3"/>
  <c r="D117" i="3"/>
  <c r="D115" i="3"/>
  <c r="D99" i="3"/>
  <c r="D87" i="3"/>
  <c r="D74" i="3"/>
  <c r="E74" i="3"/>
  <c r="D52" i="3"/>
  <c r="D41" i="3"/>
  <c r="D13" i="3"/>
  <c r="D11" i="3"/>
  <c r="E27" i="4" l="1"/>
  <c r="F27" i="4"/>
  <c r="F25" i="4"/>
  <c r="E25" i="4"/>
  <c r="D27" i="4"/>
  <c r="D25" i="4"/>
  <c r="E23" i="4"/>
  <c r="F23" i="4"/>
  <c r="D23" i="4"/>
  <c r="C21" i="4"/>
  <c r="D19" i="4"/>
  <c r="D18" i="4"/>
  <c r="D17" i="4"/>
  <c r="D16" i="4"/>
  <c r="C19" i="4"/>
  <c r="C18" i="4"/>
  <c r="C17" i="4"/>
  <c r="C16" i="4"/>
  <c r="E15" i="4"/>
  <c r="E16" i="4"/>
  <c r="E17" i="4"/>
  <c r="E18" i="4"/>
  <c r="E19" i="4"/>
  <c r="D15" i="4"/>
  <c r="C14" i="4"/>
  <c r="E14" i="4"/>
  <c r="D14" i="4"/>
  <c r="C13" i="4"/>
  <c r="F13" i="4"/>
  <c r="F14" i="4"/>
  <c r="F12" i="4"/>
  <c r="E12" i="4"/>
  <c r="E13" i="4"/>
  <c r="D13" i="4"/>
  <c r="D12" i="4"/>
  <c r="E5" i="4"/>
  <c r="E6" i="4"/>
  <c r="E7" i="4"/>
  <c r="C8" i="4"/>
  <c r="E8" i="4"/>
  <c r="C9" i="4"/>
  <c r="E9" i="4"/>
  <c r="E10" i="4"/>
  <c r="C11" i="4"/>
  <c r="E11" i="4"/>
  <c r="E21" i="4"/>
  <c r="F5" i="4"/>
  <c r="F6" i="4"/>
  <c r="F7" i="4"/>
  <c r="F8" i="4"/>
  <c r="F9" i="4"/>
  <c r="F10" i="4"/>
  <c r="F11" i="4"/>
  <c r="F21" i="4"/>
  <c r="D5" i="4"/>
  <c r="D6" i="4"/>
  <c r="D7" i="4"/>
  <c r="D8" i="4"/>
  <c r="D9" i="4"/>
  <c r="D10" i="4"/>
  <c r="D11" i="4"/>
  <c r="D21" i="4"/>
  <c r="I2" i="2"/>
  <c r="F125" i="2"/>
  <c r="H342" i="2"/>
  <c r="H336" i="2"/>
  <c r="H324" i="2"/>
  <c r="H317" i="2"/>
  <c r="H302" i="2"/>
  <c r="H296" i="2"/>
  <c r="H288" i="2"/>
  <c r="H284" i="2"/>
  <c r="H280" i="2"/>
  <c r="H275" i="2"/>
  <c r="H267" i="2"/>
  <c r="H251" i="2"/>
  <c r="H246" i="2"/>
  <c r="H235" i="2"/>
  <c r="H228" i="2"/>
  <c r="H219" i="2"/>
  <c r="H171" i="2"/>
  <c r="H167" i="2"/>
  <c r="H153" i="2"/>
  <c r="H128" i="2"/>
  <c r="H111" i="2"/>
  <c r="H104" i="2"/>
  <c r="H92" i="2"/>
  <c r="H88" i="2"/>
  <c r="H85" i="2"/>
  <c r="H82" i="2"/>
  <c r="H78" i="2"/>
  <c r="H76" i="2"/>
  <c r="H62" i="2"/>
  <c r="H54" i="2"/>
  <c r="H48" i="2"/>
  <c r="H41" i="2"/>
  <c r="H29" i="2"/>
  <c r="H24" i="2"/>
  <c r="H21" i="2"/>
  <c r="H18" i="2"/>
  <c r="H14" i="2"/>
  <c r="H8" i="2"/>
  <c r="G288" i="2"/>
  <c r="G342" i="2"/>
  <c r="G336" i="2"/>
  <c r="G324" i="2"/>
  <c r="G317" i="2"/>
  <c r="G302" i="2"/>
  <c r="G296" i="2"/>
  <c r="G284" i="2"/>
  <c r="G280" i="2"/>
  <c r="G275" i="2"/>
  <c r="G267" i="2"/>
  <c r="G255" i="2"/>
  <c r="G251" i="2"/>
  <c r="G246" i="2"/>
  <c r="G235" i="2"/>
  <c r="G228" i="2"/>
  <c r="G219" i="2"/>
  <c r="G171" i="2"/>
  <c r="G167" i="2"/>
  <c r="G153" i="2"/>
  <c r="G128" i="2"/>
  <c r="G111" i="2"/>
  <c r="G92" i="2"/>
  <c r="G88" i="2"/>
  <c r="G85" i="2"/>
  <c r="G82" i="2"/>
  <c r="G78" i="2"/>
  <c r="G76" i="2"/>
  <c r="G41" i="2"/>
  <c r="G29" i="2"/>
  <c r="G21" i="2"/>
  <c r="G18" i="2"/>
  <c r="G14" i="2"/>
  <c r="G8" i="2"/>
  <c r="G106" i="2"/>
  <c r="G104" i="2" s="1"/>
  <c r="G98" i="2"/>
  <c r="G70" i="2"/>
  <c r="G68" i="2"/>
  <c r="G62" i="2" s="1"/>
  <c r="G54" i="2"/>
  <c r="G51" i="2"/>
  <c r="G50" i="2"/>
  <c r="G27" i="2"/>
  <c r="G24" i="2" s="1"/>
  <c r="F5" i="2"/>
  <c r="F3" i="2" s="1"/>
  <c r="F2" i="2" s="1"/>
  <c r="G254" i="2" l="1"/>
  <c r="G125" i="2"/>
  <c r="G5" i="2"/>
  <c r="H5" i="2"/>
  <c r="G48" i="2"/>
  <c r="G3" i="2"/>
  <c r="G2" i="2" s="1"/>
  <c r="B25" i="17"/>
  <c r="H3" i="2"/>
  <c r="H125" i="2"/>
  <c r="H254" i="2"/>
  <c r="F25" i="17" l="1"/>
  <c r="C25" i="17"/>
  <c r="H2" i="2"/>
  <c r="D25" i="17" l="1"/>
  <c r="J353" i="2"/>
  <c r="H25" i="17"/>
  <c r="G25" i="17"/>
</calcChain>
</file>

<file path=xl/comments1.xml><?xml version="1.0" encoding="utf-8"?>
<comments xmlns="http://schemas.openxmlformats.org/spreadsheetml/2006/main">
  <authors>
    <author>Silvia Scarantino</author>
  </authors>
  <commentList>
    <comment ref="V22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eredità Sinigaglia - polizze + immobile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quota da restituire viaggio Ferrara</t>
        </r>
      </text>
    </comment>
    <comment ref="Q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U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V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X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sponsorizzazioni GECE</t>
        </r>
      </text>
    </comment>
    <comment ref="K112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rimborso Karen Cohen per Liam</t>
        </r>
      </text>
    </comment>
    <comment ref="K116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da riclassificare nei costi</t>
        </r>
      </text>
    </comment>
    <comment ref="K121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contributi terminati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Difficoltà delle famiglie superiori a quanto preventivato</t>
        </r>
      </text>
    </comment>
    <comment ref="Q182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sito internet Arzaga</t>
        </r>
      </text>
    </comment>
    <comment ref="U20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montaggio sukkà</t>
        </r>
      </text>
    </comment>
    <comment ref="V244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fondi ricevuti nel 2021 per ristrutturazione cimitero</t>
        </r>
      </text>
    </comment>
    <comment ref="U258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premialità docenti. Metà finanziata dalla Fondazione Scuola</t>
        </r>
      </text>
    </comment>
    <comment ref="V338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tari pregressa</t>
        </r>
      </text>
    </comment>
  </commentList>
</comments>
</file>

<file path=xl/comments2.xml><?xml version="1.0" encoding="utf-8"?>
<comments xmlns="http://schemas.openxmlformats.org/spreadsheetml/2006/main">
  <authors>
    <author>Silvia Scarantino</author>
  </authors>
  <commentList>
    <comment ref="T22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eredità Sinigaglia - polizze + immobile</t>
        </r>
      </text>
    </comment>
    <comment ref="O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S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T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V7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plusvalenza cessione Via Losanna</t>
        </r>
      </text>
    </comment>
    <comment ref="O182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sito internet Arzaga</t>
        </r>
      </text>
    </comment>
    <comment ref="S20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montaggio sukkà</t>
        </r>
      </text>
    </comment>
    <comment ref="T244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fondi ricevuti nel 2021 per ristrutturazione cimitero</t>
        </r>
      </text>
    </comment>
    <comment ref="S257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premialità docenti. Metà finanziata dalla Fondazione Scuola</t>
        </r>
      </text>
    </comment>
    <comment ref="T337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tari pregressa</t>
        </r>
      </text>
    </comment>
  </commentList>
</comments>
</file>

<file path=xl/comments3.xml><?xml version="1.0" encoding="utf-8"?>
<comments xmlns="http://schemas.openxmlformats.org/spreadsheetml/2006/main">
  <authors>
    <author>Silvia Scarantino</author>
  </authors>
  <commentList>
    <comment ref="K11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180 rimborso 
1791 caparra gita Venezia</t>
        </r>
      </text>
    </comment>
    <comment ref="L120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spostare su scuola</t>
        </r>
      </text>
    </comment>
    <comment ref="L121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att. culturali</t>
        </r>
      </text>
    </comment>
    <comment ref="L139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riclassificato in rsa</t>
        </r>
      </text>
    </comment>
    <comment ref="L208" authorId="0">
      <text>
        <r>
          <rPr>
            <b/>
            <sz val="9"/>
            <color indexed="81"/>
            <rFont val="Tahoma"/>
            <family val="2"/>
          </rPr>
          <t>Silvia Scarantino:</t>
        </r>
        <r>
          <rPr>
            <sz val="9"/>
            <color indexed="81"/>
            <rFont val="Tahoma"/>
            <family val="2"/>
          </rPr>
          <t xml:space="preserve">
riclassificare in serv. Relig.</t>
        </r>
      </text>
    </comment>
  </commentList>
</comments>
</file>

<file path=xl/sharedStrings.xml><?xml version="1.0" encoding="utf-8"?>
<sst xmlns="http://schemas.openxmlformats.org/spreadsheetml/2006/main" count="2376" uniqueCount="453">
  <si>
    <t>Codice</t>
  </si>
  <si>
    <t>Nome</t>
  </si>
  <si>
    <t>RICAVI</t>
  </si>
  <si>
    <t>Contributi e liberalità</t>
  </si>
  <si>
    <t>Contributi pubblici per spese correnti</t>
  </si>
  <si>
    <t>Contributi pubblici per spese d'investimento</t>
  </si>
  <si>
    <t>Proventi da raccolta fondi</t>
  </si>
  <si>
    <t>Erogazione borse di studio</t>
  </si>
  <si>
    <t>Proventi della gestione immobiliare</t>
  </si>
  <si>
    <t>Fitti attivi da locazioni abitative</t>
  </si>
  <si>
    <t>Interessi attivi bancari</t>
  </si>
  <si>
    <t>Ricavi e proventi diversi di natura istituzionale</t>
  </si>
  <si>
    <t>Rimborsi assicurativi</t>
  </si>
  <si>
    <t>Altri rimborsi e recuperi vari istituzionali</t>
  </si>
  <si>
    <t>Abbuoni e sconti attivi</t>
  </si>
  <si>
    <t>Proventi della gestione straordinaria istituzional</t>
  </si>
  <si>
    <t>Sopravvenienze attive straordinarie istituzionali</t>
  </si>
  <si>
    <t>Plusvalenze straordinarie istituzionali</t>
  </si>
  <si>
    <t>Ricavi delle attività commerciali</t>
  </si>
  <si>
    <t>Ricavi delle attività editoriali commerciali</t>
  </si>
  <si>
    <t>Ricavi delle attività editoriali</t>
  </si>
  <si>
    <t>COSTI</t>
  </si>
  <si>
    <t>Costi della produzione</t>
  </si>
  <si>
    <t>Cancelleria</t>
  </si>
  <si>
    <t>Materiale informatico di consumo</t>
  </si>
  <si>
    <t>Sconti, abbuoni, premi e resi su acquisti</t>
  </si>
  <si>
    <t>Servizi amministrativi generali</t>
  </si>
  <si>
    <t>Consulenze amministrative</t>
  </si>
  <si>
    <t>Consulenze legali</t>
  </si>
  <si>
    <t>Servizi informatici</t>
  </si>
  <si>
    <t>Gestione infrastrutture informatiche</t>
  </si>
  <si>
    <t>Manutenzione hardware</t>
  </si>
  <si>
    <t>Assistenza software</t>
  </si>
  <si>
    <t>Servizi vari</t>
  </si>
  <si>
    <t>Servizi di pulizia</t>
  </si>
  <si>
    <t>Servizi di disinfestazione e derattizzazione</t>
  </si>
  <si>
    <t>Costi di pubblicità</t>
  </si>
  <si>
    <t>Servizi catering</t>
  </si>
  <si>
    <t>Spese viaggio Italia</t>
  </si>
  <si>
    <t>Spese viaggio estero</t>
  </si>
  <si>
    <t>Spese vitto Italia</t>
  </si>
  <si>
    <t>Spese per aggiornamento professionale</t>
  </si>
  <si>
    <t>Utenze</t>
  </si>
  <si>
    <t>Energia elettrica</t>
  </si>
  <si>
    <t>Approvvigionamento d'acqua</t>
  </si>
  <si>
    <t>Telefonia fissa</t>
  </si>
  <si>
    <t>Telefonia mobile</t>
  </si>
  <si>
    <t>Manutenzioni ordinarie</t>
  </si>
  <si>
    <t>Spese manutenzione fabbricati</t>
  </si>
  <si>
    <t>Spese manutenzione attrezzature varie</t>
  </si>
  <si>
    <t>Assicurazioni</t>
  </si>
  <si>
    <t>Premi assicurativi diversi</t>
  </si>
  <si>
    <t>Costi per godimento beni di terzi</t>
  </si>
  <si>
    <t>Costi per locazioni immobili</t>
  </si>
  <si>
    <t>Costi per canoni di leasing</t>
  </si>
  <si>
    <t>Noleggi</t>
  </si>
  <si>
    <t>Noleggio macchine fotocopiatrici</t>
  </si>
  <si>
    <t>Altri noleggi</t>
  </si>
  <si>
    <t>Salari e stipendi</t>
  </si>
  <si>
    <t>Stipendi</t>
  </si>
  <si>
    <t>Indennità varie</t>
  </si>
  <si>
    <t>Ferie maturate e non godute</t>
  </si>
  <si>
    <t>Altri emolumenti</t>
  </si>
  <si>
    <t>Oneri sociali</t>
  </si>
  <si>
    <t>Contributi previdenziali c/INPDAP</t>
  </si>
  <si>
    <t>Contributi assicurativi c/INAIL</t>
  </si>
  <si>
    <t>Trattamento di fine rapporto</t>
  </si>
  <si>
    <t>Accantonamento trattamento di fine rapporto</t>
  </si>
  <si>
    <t>Trattamento di fine rapporto corrisposto</t>
  </si>
  <si>
    <t>Ammortamenti e svalutazioni</t>
  </si>
  <si>
    <t>Ammortamento delle immobilizzazioni immateriali</t>
  </si>
  <si>
    <t>Ammortamento delle immobilizzazioni materiali</t>
  </si>
  <si>
    <t>Svalutazione crediti dell'attivo circolante</t>
  </si>
  <si>
    <t>Accantonamenti</t>
  </si>
  <si>
    <t>Accantonamenti fondi rischi</t>
  </si>
  <si>
    <t>Accantonamenti fondi oneri e spese future</t>
  </si>
  <si>
    <t>Accantonamenti a progetti</t>
  </si>
  <si>
    <t>Oneri diversi di gestione</t>
  </si>
  <si>
    <t>Sopravvenienze e minusavelenze passive ordinarie</t>
  </si>
  <si>
    <t>Imposte, tasse e tributi</t>
  </si>
  <si>
    <t>Multe e penalita'</t>
  </si>
  <si>
    <t>Bolli e valori bollati</t>
  </si>
  <si>
    <t>Altre imposte e tasse</t>
  </si>
  <si>
    <t>Altri oneri di gestione</t>
  </si>
  <si>
    <t>Spese di rappresentanza</t>
  </si>
  <si>
    <t>Spese per liti</t>
  </si>
  <si>
    <t>Restituzioni e rimborsi</t>
  </si>
  <si>
    <t>Arrotondamenti passivi</t>
  </si>
  <si>
    <t>Oneri della gestione finanziaria</t>
  </si>
  <si>
    <t>Interessi passivi e altri oneri finanziari</t>
  </si>
  <si>
    <t>Interessi di mora</t>
  </si>
  <si>
    <t>Minusvalenze attività finanziarie</t>
  </si>
  <si>
    <t>Minusvalenze da alienazione titoli</t>
  </si>
  <si>
    <t>Svalutazioni attività finanziarie</t>
  </si>
  <si>
    <t>Svalutazioni crediti immobilizzati</t>
  </si>
  <si>
    <t>Oneri della gestione straordinaria</t>
  </si>
  <si>
    <t>Sopravvenienze passive straordinarie</t>
  </si>
  <si>
    <t>Minusvalenze straordinarie</t>
  </si>
  <si>
    <t>Altri oneri straordinari</t>
  </si>
  <si>
    <t>Imposte sul reddito dell'esercizio</t>
  </si>
  <si>
    <t>Imposte correnti</t>
  </si>
  <si>
    <t>Ires</t>
  </si>
  <si>
    <t>Irap</t>
  </si>
  <si>
    <t>Sanzioni ritardato pagamento imposte stesso eserc.</t>
  </si>
  <si>
    <t>Conti di epilogo</t>
  </si>
  <si>
    <t>ATTIVITA' CULTURALI</t>
  </si>
  <si>
    <t>ATTIVITA' GIOVANILI</t>
  </si>
  <si>
    <t>COMUNICAZIONE</t>
  </si>
  <si>
    <t>CASA DI RIPOSO</t>
  </si>
  <si>
    <t>KASHERUT</t>
  </si>
  <si>
    <t>LIBERALITA'</t>
  </si>
  <si>
    <t>PROTEZIONE CIVILE</t>
  </si>
  <si>
    <t>SCUOLA</t>
  </si>
  <si>
    <t>SERVIZI COMUNITARI E GENERALI</t>
  </si>
  <si>
    <t>SERVIZI RELIGIOSI</t>
  </si>
  <si>
    <t>SERVIZI SOCIALI</t>
  </si>
  <si>
    <t>SPACCIO</t>
  </si>
  <si>
    <t>POSTE STRAORDINARIE</t>
  </si>
  <si>
    <t>SERVIZI AMMINISTRATIVI</t>
  </si>
  <si>
    <t>Contributi da privati per spese correnti</t>
  </si>
  <si>
    <t>Contributi da iscritti alla Comunità</t>
  </si>
  <si>
    <t>Offerte/Liberalità</t>
  </si>
  <si>
    <t>Contributi UCEI per spese correnti</t>
  </si>
  <si>
    <t>Contributi UCEI c/ripartizione otto per mille</t>
  </si>
  <si>
    <t>Contributi UCEI per spese d'investimento</t>
  </si>
  <si>
    <t>Eredità e Lasciti</t>
  </si>
  <si>
    <t>Eredità e lasciti</t>
  </si>
  <si>
    <t>Raccolta fondi Claims conference</t>
  </si>
  <si>
    <t>Raccolta fondi Bene' Berit</t>
  </si>
  <si>
    <t>fondo cassa - classi - scuola</t>
  </si>
  <si>
    <t>Proventi dei servizi anagrafici e religiosi</t>
  </si>
  <si>
    <t>Rilascio certificati</t>
  </si>
  <si>
    <t>Servizi per matrimoni</t>
  </si>
  <si>
    <t>Servizi funebri e diritti cimiteriali</t>
  </si>
  <si>
    <t>Concessione posti al tempio</t>
  </si>
  <si>
    <t>Rimborsi spese varie</t>
  </si>
  <si>
    <t>Proventi accensione lumini</t>
  </si>
  <si>
    <t>Contributi per matrimoni</t>
  </si>
  <si>
    <t>Contributi certificazioni monumenti</t>
  </si>
  <si>
    <t>Contributi Beth ha Midrash</t>
  </si>
  <si>
    <t>Proventi dei servizi da casa di riposo</t>
  </si>
  <si>
    <t>Contributi riaddebito ospiti</t>
  </si>
  <si>
    <t>contrib. ospiti - tariffa ridotta</t>
  </si>
  <si>
    <t>Contributi ospiti NRA</t>
  </si>
  <si>
    <t>sgravi su contributi iscritti</t>
  </si>
  <si>
    <t>Ricavi da locazione d'azienda</t>
  </si>
  <si>
    <t>rimborsi - marche da bollo</t>
  </si>
  <si>
    <t>Rimborso Spese Condominiali</t>
  </si>
  <si>
    <t xml:space="preserve">Proventi della gestione finanziaria </t>
  </si>
  <si>
    <t>Interessi attivi postali</t>
  </si>
  <si>
    <t>Interessi attivi su titoli</t>
  </si>
  <si>
    <t>Differenze Cambio attive</t>
  </si>
  <si>
    <t>Altri ricavi (entrate)</t>
  </si>
  <si>
    <t>Provvigioni Esselunga</t>
  </si>
  <si>
    <t>Rimborsi Vari</t>
  </si>
  <si>
    <t>Fund raising</t>
  </si>
  <si>
    <t>Sopravvenienze attive e plusvalenze ordinarie ist</t>
  </si>
  <si>
    <t>Sopravvenienze Attive</t>
  </si>
  <si>
    <t>Plusvalenze da realizzo vendita immobili</t>
  </si>
  <si>
    <t>Ricavi dei servizi di casherut</t>
  </si>
  <si>
    <t>Ricavi della vendita di alimenti casher</t>
  </si>
  <si>
    <t>Ricavi di vendita alimenti casher spaccio</t>
  </si>
  <si>
    <t>Ricavi di vendita carne casher spaccio</t>
  </si>
  <si>
    <t>Ricavi della prestazione di servizi della casherut</t>
  </si>
  <si>
    <t>Rimb. Sp. controllo kasherut</t>
  </si>
  <si>
    <t xml:space="preserve">Abbonamenti </t>
  </si>
  <si>
    <t xml:space="preserve">Inserzioni e Pubblicità </t>
  </si>
  <si>
    <t>Ricavi della gestione museale</t>
  </si>
  <si>
    <t>Proventi da attività culturali</t>
  </si>
  <si>
    <t>Sponsorizzazioni</t>
  </si>
  <si>
    <t>Contributi attività culturali ed eventi vari</t>
  </si>
  <si>
    <t>Proventi da visite guidate</t>
  </si>
  <si>
    <t>Ricavi libreria</t>
  </si>
  <si>
    <t>Entrate cancelleria e stampati</t>
  </si>
  <si>
    <t>Altri ricavi</t>
  </si>
  <si>
    <t>Ricavi delle attività di ristorazione</t>
  </si>
  <si>
    <t>Altri ricavi e proventi ordinari commerciali</t>
  </si>
  <si>
    <t>Ricavi e proventi diversi di natura commerciale</t>
  </si>
  <si>
    <t>Sopravvenienze attive e plusvalenze ordinarie com</t>
  </si>
  <si>
    <t>Proventi della gestione straordinaria commerciale</t>
  </si>
  <si>
    <t>Sopravvenienze attive straordinarie commerciali</t>
  </si>
  <si>
    <t>Plusvalenze straordinarie commerciali</t>
  </si>
  <si>
    <t>Proventi gestione scuola</t>
  </si>
  <si>
    <t xml:space="preserve">Rette scolastiche </t>
  </si>
  <si>
    <t>Contributi mensa scolastica</t>
  </si>
  <si>
    <t>Viaggi Scolastici estero</t>
  </si>
  <si>
    <t>Viaggi Scolastici Italia</t>
  </si>
  <si>
    <t>Contributi corsi facoltativi</t>
  </si>
  <si>
    <t>Contributi corsi della II Età</t>
  </si>
  <si>
    <t>Contributi fondazione scuola</t>
  </si>
  <si>
    <t>Contributo Day Camp</t>
  </si>
  <si>
    <t>Contributo - Stiftung Symphasis (svizzeri)</t>
  </si>
  <si>
    <t>Contributi regione lombardia scuola</t>
  </si>
  <si>
    <t>Contributi comune di milano scuola</t>
  </si>
  <si>
    <t>Servizio scuolabus</t>
  </si>
  <si>
    <t>Acquisto materiali e beni di consumo</t>
  </si>
  <si>
    <t>Materie prime di consumo e merci</t>
  </si>
  <si>
    <t>Supporti Informatici</t>
  </si>
  <si>
    <t>Biancheria e indumenti da lavoro</t>
  </si>
  <si>
    <t>Acquisto prodotti Pesach</t>
  </si>
  <si>
    <t>Acquisto materiale didattico</t>
  </si>
  <si>
    <t>Acquisto Materiale Guardaroba</t>
  </si>
  <si>
    <t>Forniture sanitarie</t>
  </si>
  <si>
    <t>sanita' - armadio farmaceutico</t>
  </si>
  <si>
    <t>Interventi commissione rette scuola</t>
  </si>
  <si>
    <t>sconto pag.ti unica soluzione</t>
  </si>
  <si>
    <t>sconto famiglia</t>
  </si>
  <si>
    <t>Prodotti alimentari ortofrutticoli</t>
  </si>
  <si>
    <t>Prodotti alimentari pane, pasta e riso</t>
  </si>
  <si>
    <t>Prodotti alimentari surgelati</t>
  </si>
  <si>
    <t>Prodotti alimentari latticini</t>
  </si>
  <si>
    <t>Prodotti alimentari bevande</t>
  </si>
  <si>
    <t>Prodotti alimentari vari e diversi</t>
  </si>
  <si>
    <t>Prodotti alimentari carni e salumi</t>
  </si>
  <si>
    <t>Prodotti alimentari usa e getta</t>
  </si>
  <si>
    <t>Materiali di consumo</t>
  </si>
  <si>
    <t>Acquisto beni inferiori a € 516,46</t>
  </si>
  <si>
    <t>Costi per servizi e prestaz. profess.li</t>
  </si>
  <si>
    <t>Compensi sindaci</t>
  </si>
  <si>
    <t>Compensi revisori</t>
  </si>
  <si>
    <t>Compensi notarili</t>
  </si>
  <si>
    <t>Compensi fiscalista</t>
  </si>
  <si>
    <t>Compensi periti</t>
  </si>
  <si>
    <t>Compensi per elaborazioni paghe e stipendi</t>
  </si>
  <si>
    <t>Collaborazioni professionali</t>
  </si>
  <si>
    <t>Prestazione Servizi Scuola</t>
  </si>
  <si>
    <t>prestazione servizi nra</t>
  </si>
  <si>
    <t>Onorari medici</t>
  </si>
  <si>
    <t>Pulizia - materiali diversi e guardaroba</t>
  </si>
  <si>
    <t>Servizi ecologici</t>
  </si>
  <si>
    <t>Servizi di lavanderia</t>
  </si>
  <si>
    <t>rimborsi ufficio sicurezza</t>
  </si>
  <si>
    <t>Servizi di trasporto, traslochi e facchin.</t>
  </si>
  <si>
    <t>Servizi di trasporto e magazzino corriere carne</t>
  </si>
  <si>
    <t>Servizi di stampa, rilegatura e fotoriprod.</t>
  </si>
  <si>
    <t xml:space="preserve">Altre Provvigioni </t>
  </si>
  <si>
    <t>Commissioni Varie</t>
  </si>
  <si>
    <t>Spese Postali</t>
  </si>
  <si>
    <t>Esercitazioni</t>
  </si>
  <si>
    <t>Buoni Fondo carne</t>
  </si>
  <si>
    <t>Anniversario della liberazione</t>
  </si>
  <si>
    <t>Attività Diverse</t>
  </si>
  <si>
    <t>Progetto Rimon - fond. cariplo (Jerusalem 3000)</t>
  </si>
  <si>
    <t>Elezioni</t>
  </si>
  <si>
    <t>Animazione Residenti</t>
  </si>
  <si>
    <t>Contributi a giovani</t>
  </si>
  <si>
    <t>Iniziative diverse</t>
  </si>
  <si>
    <t>Spese Residenti da rimborsare</t>
  </si>
  <si>
    <t>Rimb. Sp. - corsi integrativi</t>
  </si>
  <si>
    <t>Servizi centro diurno RSA</t>
  </si>
  <si>
    <t>Spese per Attivita' Straordinarie</t>
  </si>
  <si>
    <t>Spese servizi funerari</t>
  </si>
  <si>
    <t>Beth Hamidrash</t>
  </si>
  <si>
    <t>Spese Bene' Akiva</t>
  </si>
  <si>
    <t>Spese Hashomer Hatzair</t>
  </si>
  <si>
    <t>Materiali di consumo servizi religiosi</t>
  </si>
  <si>
    <t>Spese per minianisti</t>
  </si>
  <si>
    <t>Spese servizio scuolabus</t>
  </si>
  <si>
    <t>Servizio assistenza anziani</t>
  </si>
  <si>
    <t>Assistenze diverse</t>
  </si>
  <si>
    <t>Assistiti Claims Conference</t>
  </si>
  <si>
    <t>Spese per Manifestazione ed eventi</t>
  </si>
  <si>
    <t>Day Camp</t>
  </si>
  <si>
    <t>Spese per mensa e buoni pasto</t>
  </si>
  <si>
    <t>prestazione servizi mensa</t>
  </si>
  <si>
    <t>Servizi riguardanti il personale</t>
  </si>
  <si>
    <t>Uscite didattiche</t>
  </si>
  <si>
    <t>Spese Viaggi scolastici  Italia</t>
  </si>
  <si>
    <t>Spese Viaggi scolastici  esteri</t>
  </si>
  <si>
    <t>Rimborsi spese personale dipendente</t>
  </si>
  <si>
    <t>Spese manutenzione ordinaria locali</t>
  </si>
  <si>
    <t>Spese manutenzione straordinaria locali</t>
  </si>
  <si>
    <t>manut.straord.locali scuola</t>
  </si>
  <si>
    <t>manut.straordinaria n.r.a.</t>
  </si>
  <si>
    <t>Manutenzione Straordinaria</t>
  </si>
  <si>
    <t>Spese manutenzione cimiteri</t>
  </si>
  <si>
    <t>Ristrutturazione/Ampliamento cimitero</t>
  </si>
  <si>
    <t xml:space="preserve">Spese Varie </t>
  </si>
  <si>
    <t>Retribuzioni co.co.pro.</t>
  </si>
  <si>
    <t>Altri emolum. - buoni lavoro INPS</t>
  </si>
  <si>
    <t>Altri costi del personale</t>
  </si>
  <si>
    <t>Tredicesima Mensilità</t>
  </si>
  <si>
    <t>Quota Tredicesima Mensilità</t>
  </si>
  <si>
    <t>Quota Quattordicesima Mensilità</t>
  </si>
  <si>
    <t>Contributi previdenziali c/INPS</t>
  </si>
  <si>
    <t>Contributi 13^ mensilita'</t>
  </si>
  <si>
    <t>Contributi su quota 13^ mensilita'</t>
  </si>
  <si>
    <t>Contributi su quota 14^ mensilita'</t>
  </si>
  <si>
    <t>Contributi Contratti a Progetto</t>
  </si>
  <si>
    <t>Ammortamento delle immob.ni materiali</t>
  </si>
  <si>
    <t>Variazione delle rimanenze di merci e beni destina</t>
  </si>
  <si>
    <t>Rimanenze Finali prodotti Pesach</t>
  </si>
  <si>
    <t>Rimanenze Iniziali prodotti Pesach</t>
  </si>
  <si>
    <t>Abbonamenti - Quote Associative</t>
  </si>
  <si>
    <t>Omaggi</t>
  </si>
  <si>
    <t>Oneri condominiali immobili di proprietà</t>
  </si>
  <si>
    <t>Contributi v/UCEI ed Enti Vigiliati</t>
  </si>
  <si>
    <t>Contributi v/UCEI</t>
  </si>
  <si>
    <t>Diversi Ebraici</t>
  </si>
  <si>
    <t>Contributi verso altre comunità</t>
  </si>
  <si>
    <t>differenze cambio passive</t>
  </si>
  <si>
    <t>sopravvenienze passive</t>
  </si>
  <si>
    <t>Imposte differite e anticipate</t>
  </si>
  <si>
    <t>Ires anticipata e differita</t>
  </si>
  <si>
    <t>Irap anticipata e differita</t>
  </si>
  <si>
    <t>Conto Economico</t>
  </si>
  <si>
    <t>Stato Patrimoniale Iniziale</t>
  </si>
  <si>
    <t>Stato Patrimoniale Finale</t>
  </si>
  <si>
    <t>Protezione civile</t>
  </si>
  <si>
    <t>Imposta sostitutiva</t>
  </si>
  <si>
    <t>Budget
2017</t>
  </si>
  <si>
    <t>Budget
2018</t>
  </si>
  <si>
    <t xml:space="preserve">Contributi Regione Lombardia </t>
  </si>
  <si>
    <t xml:space="preserve">Contributi Comune di Milano </t>
  </si>
  <si>
    <t>Fondazione G.I.A.</t>
  </si>
  <si>
    <t>Contributi Pubblici</t>
  </si>
  <si>
    <t>Plusvalenze da alienazioni titoli</t>
  </si>
  <si>
    <t xml:space="preserve">Minusvalenze passive </t>
  </si>
  <si>
    <t>Sub Totale Costi del personale</t>
  </si>
  <si>
    <t>Contributo Bet Din</t>
  </si>
  <si>
    <t>Bet Din</t>
  </si>
  <si>
    <t>Interessi Passivi su finanziamento</t>
  </si>
  <si>
    <t>CONSOLIDATO
31/12/2017</t>
  </si>
  <si>
    <t>Viaggi Kesher Italia</t>
  </si>
  <si>
    <t>Viaggi Kesher estero</t>
  </si>
  <si>
    <t>Contributo Fund for Security</t>
  </si>
  <si>
    <t xml:space="preserve">Risultato dell'esercizio </t>
  </si>
  <si>
    <t>Accantonamento perdite su crediti anno precedente</t>
  </si>
  <si>
    <t>Perdite su crediti anno corrente</t>
  </si>
  <si>
    <t>CONSOLIDATO
31/12/2018</t>
  </si>
  <si>
    <t>Costi da attività progetto Kesher</t>
  </si>
  <si>
    <t>Contributo 5 per mille</t>
  </si>
  <si>
    <t>Contributo EFI</t>
  </si>
  <si>
    <t>Collaborazioni professionali occasionali</t>
  </si>
  <si>
    <t>CONSOLIDATO
31/12/2019</t>
  </si>
  <si>
    <t>Recupero F.I.S. + recupero su consuntivo 2019</t>
  </si>
  <si>
    <t>Accantonamento covid-19</t>
  </si>
  <si>
    <t>Budget
2021</t>
  </si>
  <si>
    <t>Jewish and the city/Yom Hashoa/GECE</t>
  </si>
  <si>
    <t>Approvvigionamento di gas/riscaldamento</t>
  </si>
  <si>
    <t>Riscaldamento/</t>
  </si>
  <si>
    <t>CONSOLIDATO
31/12/2020</t>
  </si>
  <si>
    <t>Budget
2022</t>
  </si>
  <si>
    <t>Ricavi Benè Akiva</t>
  </si>
  <si>
    <t xml:space="preserve">Spese per servizi religiosi </t>
  </si>
  <si>
    <t>Rimborso sui consumi</t>
  </si>
  <si>
    <t>Importo totale</t>
  </si>
  <si>
    <t>Proventi istituzionali</t>
  </si>
  <si>
    <t>Contributi da Enti diversi</t>
  </si>
  <si>
    <t>Contributi Hashomer Hatzair</t>
  </si>
  <si>
    <t>Contributo cinque per mille</t>
  </si>
  <si>
    <t>Contributi E.F.I.</t>
  </si>
  <si>
    <t>Contributi da privati per spese d'investimento</t>
  </si>
  <si>
    <t>Contributo fondazione G.I.A.</t>
  </si>
  <si>
    <t>Altri contributi Ucei</t>
  </si>
  <si>
    <t>Proventi istituzionali scuola</t>
  </si>
  <si>
    <t>Contributi Beth Din</t>
  </si>
  <si>
    <t>Proventi dei servizi della casa di riposo</t>
  </si>
  <si>
    <t>Contributi Regione Lombardia RSA</t>
  </si>
  <si>
    <t>Contributi Comune di Milano RSA</t>
  </si>
  <si>
    <t>Proventi della gestione finanziaria</t>
  </si>
  <si>
    <t>Plusvalenze da alienazioni titoli iscritti nell'at</t>
  </si>
  <si>
    <t>Plusvalenze da alienazioni titoli iscritti nelle i</t>
  </si>
  <si>
    <t>Altri ricavi e proventi ordinari istituzionali</t>
  </si>
  <si>
    <t>Plusvalenze da realizzo vendita immobili e terreni</t>
  </si>
  <si>
    <t>Quota protezione civile</t>
  </si>
  <si>
    <t xml:space="preserve">Collaborazioni professionali  </t>
  </si>
  <si>
    <t>Collaborazioni occasionali professionali</t>
  </si>
  <si>
    <t>Manutenzione software</t>
  </si>
  <si>
    <t>Spese Beth Din</t>
  </si>
  <si>
    <t>Jewish and the city/Yom Hashad</t>
  </si>
  <si>
    <t>Spese per servizi religiosi</t>
  </si>
  <si>
    <t>Riscaldamento</t>
  </si>
  <si>
    <t>Approvvigionamento di gas</t>
  </si>
  <si>
    <t>Costi del personale</t>
  </si>
  <si>
    <t>Ammortamento diritti di brevetto</t>
  </si>
  <si>
    <t>Ammortamento diritti per utilizzazione opere dell'</t>
  </si>
  <si>
    <t>Ammortamento software in licenza d'uso a tempo det</t>
  </si>
  <si>
    <t xml:space="preserve">Ammortamento costi di ampliamento, ammodernamento </t>
  </si>
  <si>
    <t>Ammortamento altri costi pluriennali da ammortizza</t>
  </si>
  <si>
    <t>Ammortamento fabbricati</t>
  </si>
  <si>
    <t>Ammortamento migliorie su fabbricati</t>
  </si>
  <si>
    <t>Ammortamento impianti generici</t>
  </si>
  <si>
    <t>Ammortamento impianti di allarme, antifurto e sicu</t>
  </si>
  <si>
    <t>Ammortamento impianti di riscaldamento e condizion</t>
  </si>
  <si>
    <t xml:space="preserve">Ammortamento attrezzature </t>
  </si>
  <si>
    <t>Ammortamento mobili e arredi</t>
  </si>
  <si>
    <t>Ammortamento elaboratori server, personal computer</t>
  </si>
  <si>
    <t>Ammortamento telefoni cellulari</t>
  </si>
  <si>
    <t>Ammortamento altri beni</t>
  </si>
  <si>
    <t>Accantonamento perdite su crediti</t>
  </si>
  <si>
    <t>Accantonamento fondo rischi generici</t>
  </si>
  <si>
    <t>Sopravvenienze e minusvalenze passive ordinarie</t>
  </si>
  <si>
    <t>Sopravvenienze passive  gestione ordinaria</t>
  </si>
  <si>
    <t>Minusvalenze passive ordinarie</t>
  </si>
  <si>
    <t>Iva indetraibile att. istituzionale</t>
  </si>
  <si>
    <t>Perdite su crediti</t>
  </si>
  <si>
    <t>Oratorio Sefardita Orientale</t>
  </si>
  <si>
    <t>Interessi passivi su mutui</t>
  </si>
  <si>
    <t>Interessi passivi su finanziamento</t>
  </si>
  <si>
    <t>Interessi Passivi</t>
  </si>
  <si>
    <t>Minusvalenze da alienazione titoli iscritti nell'a</t>
  </si>
  <si>
    <t>Sopravvenienze passive</t>
  </si>
  <si>
    <t>Iva indetraibile att. Istituzionale</t>
  </si>
  <si>
    <t>ordine</t>
  </si>
  <si>
    <t>n. alunni</t>
  </si>
  <si>
    <t>classe</t>
  </si>
  <si>
    <t>importo retta</t>
  </si>
  <si>
    <t>prot. Civile</t>
  </si>
  <si>
    <t>mensa</t>
  </si>
  <si>
    <t>nido/primavera</t>
  </si>
  <si>
    <t>infanzia</t>
  </si>
  <si>
    <t>primaria</t>
  </si>
  <si>
    <t>I</t>
  </si>
  <si>
    <t>II</t>
  </si>
  <si>
    <t>III</t>
  </si>
  <si>
    <t>IV</t>
  </si>
  <si>
    <t>V</t>
  </si>
  <si>
    <t>sec. I grado</t>
  </si>
  <si>
    <t>sec. II grado</t>
  </si>
  <si>
    <t>TOTALE</t>
  </si>
  <si>
    <t>Previsione iscritti a.s. 2022/2023</t>
  </si>
  <si>
    <t>quota a.s. 2022/2023</t>
  </si>
  <si>
    <t>quota a.s. 2021/2022</t>
  </si>
  <si>
    <t>a.s. 2021/2022</t>
  </si>
  <si>
    <t>Expected ricavi scuola 2022</t>
  </si>
  <si>
    <t>Consuntivo 28/12/2021</t>
  </si>
  <si>
    <t>Variazioni</t>
  </si>
  <si>
    <t>Pre Consuntivo 31/12/2021</t>
  </si>
  <si>
    <t>RSA</t>
  </si>
  <si>
    <t xml:space="preserve">BUDGET
ANNO 2021
</t>
  </si>
  <si>
    <t>ENTRATE
CASSA</t>
  </si>
  <si>
    <t>USCITE
CASSA</t>
  </si>
  <si>
    <t>DIFFERENZE
CASSA</t>
  </si>
  <si>
    <t>R.S.A.</t>
  </si>
  <si>
    <t>PROIEZIONE
31/12/2021</t>
  </si>
  <si>
    <t xml:space="preserve">BUDGET
ANNO 2022
</t>
  </si>
  <si>
    <t>CULTURA</t>
  </si>
  <si>
    <t>ATT. GIOVANILI</t>
  </si>
  <si>
    <t>PROT. CIVILE</t>
  </si>
  <si>
    <t>SERV. GENERALI E COM.</t>
  </si>
  <si>
    <t>SERV. AMMINISTR.</t>
  </si>
  <si>
    <t>SERV. RELIGIOSI</t>
  </si>
  <si>
    <t>SERV. SOCIALI</t>
  </si>
  <si>
    <t>Pre consuntivo  somma singoli settori</t>
  </si>
  <si>
    <t>Cessione Via Losanna</t>
  </si>
  <si>
    <t>Valore di mercato/Prezzo di vendita</t>
  </si>
  <si>
    <t>Valore di iscrizione</t>
  </si>
  <si>
    <t>Plusvalenza</t>
  </si>
  <si>
    <t>Ripartizione</t>
  </si>
  <si>
    <t>scuola</t>
  </si>
  <si>
    <t>servizi sociali</t>
  </si>
  <si>
    <t>servizi generali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</si>
</sst>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[$€-410]\ * #,##0.00_-;\-[$€-410]\ * #,##0.00_-;_-[$€-410]\ * &quot;-&quot;??_-;_-@_-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3" applyFont="1" applyFill="1" applyAlignment="1">
      <alignment horizontal="center" vertical="center" wrapText="1"/>
    </xf>
    <xf numFmtId="0" fontId="3" fillId="0" borderId="0" xfId="3" applyFont="1" applyFill="1"/>
    <xf numFmtId="0" fontId="1" fillId="0" borderId="0" xfId="3" applyFont="1" applyFill="1"/>
    <xf numFmtId="165" fontId="3" fillId="0" borderId="0" xfId="1" applyNumberFormat="1" applyFont="1"/>
    <xf numFmtId="0" fontId="3" fillId="0" borderId="0" xfId="3" applyFont="1"/>
    <xf numFmtId="0" fontId="1" fillId="0" borderId="0" xfId="3" applyFill="1"/>
    <xf numFmtId="165" fontId="3" fillId="0" borderId="0" xfId="1" applyNumberFormat="1" applyFont="1" applyFill="1"/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165" fontId="3" fillId="2" borderId="1" xfId="1" applyNumberFormat="1" applyFont="1" applyFill="1" applyBorder="1"/>
    <xf numFmtId="0" fontId="3" fillId="2" borderId="1" xfId="3" applyFont="1" applyFill="1" applyBorder="1"/>
    <xf numFmtId="165" fontId="3" fillId="4" borderId="1" xfId="1" applyNumberFormat="1" applyFont="1" applyFill="1" applyBorder="1"/>
    <xf numFmtId="0" fontId="3" fillId="4" borderId="1" xfId="3" applyFont="1" applyFill="1" applyBorder="1"/>
    <xf numFmtId="165" fontId="1" fillId="0" borderId="1" xfId="1" applyNumberFormat="1" applyFont="1" applyBorder="1"/>
    <xf numFmtId="0" fontId="1" fillId="0" borderId="1" xfId="3" applyFont="1" applyBorder="1"/>
    <xf numFmtId="165" fontId="3" fillId="0" borderId="1" xfId="1" applyNumberFormat="1" applyFont="1" applyBorder="1"/>
    <xf numFmtId="0" fontId="3" fillId="0" borderId="1" xfId="3" applyFont="1" applyBorder="1"/>
    <xf numFmtId="165" fontId="1" fillId="0" borderId="1" xfId="1" applyNumberFormat="1" applyFont="1" applyFill="1" applyBorder="1"/>
    <xf numFmtId="0" fontId="1" fillId="0" borderId="1" xfId="3" applyBorder="1"/>
    <xf numFmtId="165" fontId="1" fillId="0" borderId="1" xfId="1" applyNumberFormat="1" applyFont="1" applyBorder="1" applyAlignment="1">
      <alignment horizontal="right"/>
    </xf>
    <xf numFmtId="0" fontId="1" fillId="0" borderId="1" xfId="3" applyFill="1" applyBorder="1"/>
    <xf numFmtId="165" fontId="1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/>
    <xf numFmtId="165" fontId="1" fillId="2" borderId="1" xfId="1" applyNumberFormat="1" applyFont="1" applyFill="1" applyBorder="1"/>
    <xf numFmtId="0" fontId="3" fillId="0" borderId="1" xfId="3" applyFont="1" applyFill="1" applyBorder="1"/>
    <xf numFmtId="0" fontId="1" fillId="0" borderId="1" xfId="3" applyFont="1" applyFill="1" applyBorder="1"/>
    <xf numFmtId="0" fontId="0" fillId="0" borderId="1" xfId="0" applyBorder="1"/>
    <xf numFmtId="165" fontId="1" fillId="4" borderId="1" xfId="1" applyNumberFormat="1" applyFont="1" applyFill="1" applyBorder="1"/>
    <xf numFmtId="4" fontId="0" fillId="0" borderId="1" xfId="0" applyNumberFormat="1" applyBorder="1"/>
    <xf numFmtId="4" fontId="0" fillId="5" borderId="1" xfId="0" applyNumberFormat="1" applyFill="1" applyBorder="1"/>
    <xf numFmtId="0" fontId="0" fillId="5" borderId="1" xfId="0" applyFill="1" applyBorder="1"/>
    <xf numFmtId="4" fontId="8" fillId="5" borderId="1" xfId="0" applyNumberFormat="1" applyFont="1" applyFill="1" applyBorder="1"/>
    <xf numFmtId="0" fontId="8" fillId="5" borderId="1" xfId="0" applyFont="1" applyFill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5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6" fontId="8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/>
    <xf numFmtId="0" fontId="0" fillId="0" borderId="0" xfId="0" applyFont="1"/>
    <xf numFmtId="0" fontId="0" fillId="0" borderId="1" xfId="0" applyFill="1" applyBorder="1"/>
    <xf numFmtId="0" fontId="8" fillId="0" borderId="1" xfId="0" applyFont="1" applyBorder="1"/>
    <xf numFmtId="4" fontId="0" fillId="0" borderId="0" xfId="0" applyNumberFormat="1"/>
    <xf numFmtId="4" fontId="0" fillId="6" borderId="0" xfId="0" applyNumberFormat="1" applyFill="1"/>
    <xf numFmtId="4" fontId="0" fillId="0" borderId="0" xfId="0" applyNumberFormat="1" applyFill="1"/>
    <xf numFmtId="4" fontId="0" fillId="3" borderId="0" xfId="0" applyNumberFormat="1" applyFill="1"/>
    <xf numFmtId="4" fontId="0" fillId="2" borderId="0" xfId="0" applyNumberFormat="1" applyFill="1"/>
    <xf numFmtId="4" fontId="0" fillId="2" borderId="1" xfId="0" applyNumberFormat="1" applyFill="1" applyBorder="1"/>
    <xf numFmtId="0" fontId="0" fillId="2" borderId="1" xfId="0" applyFill="1" applyBorder="1"/>
    <xf numFmtId="4" fontId="9" fillId="2" borderId="0" xfId="0" applyNumberFormat="1" applyFont="1" applyFill="1"/>
    <xf numFmtId="0" fontId="0" fillId="2" borderId="0" xfId="0" applyFill="1"/>
    <xf numFmtId="0" fontId="0" fillId="0" borderId="2" xfId="0" applyBorder="1"/>
    <xf numFmtId="0" fontId="0" fillId="3" borderId="0" xfId="0" applyFill="1"/>
    <xf numFmtId="165" fontId="1" fillId="5" borderId="1" xfId="1" applyNumberFormat="1" applyFont="1" applyFill="1" applyBorder="1"/>
    <xf numFmtId="165" fontId="10" fillId="0" borderId="1" xfId="1" applyNumberFormat="1" applyFont="1" applyFill="1" applyBorder="1"/>
    <xf numFmtId="0" fontId="9" fillId="2" borderId="0" xfId="0" applyFont="1" applyFill="1"/>
    <xf numFmtId="4" fontId="0" fillId="7" borderId="0" xfId="0" applyNumberFormat="1" applyFill="1"/>
    <xf numFmtId="0" fontId="0" fillId="7" borderId="0" xfId="0" applyFill="1"/>
    <xf numFmtId="4" fontId="9" fillId="3" borderId="0" xfId="0" applyNumberFormat="1" applyFont="1" applyFill="1"/>
    <xf numFmtId="0" fontId="0" fillId="0" borderId="0" xfId="0" applyBorder="1"/>
    <xf numFmtId="0" fontId="0" fillId="0" borderId="3" xfId="0" applyBorder="1"/>
    <xf numFmtId="167" fontId="0" fillId="0" borderId="0" xfId="0" applyNumberFormat="1" applyBorder="1"/>
    <xf numFmtId="167" fontId="0" fillId="0" borderId="3" xfId="5" applyNumberFormat="1" applyFont="1" applyBorder="1"/>
    <xf numFmtId="0" fontId="0" fillId="0" borderId="8" xfId="0" applyBorder="1"/>
    <xf numFmtId="167" fontId="0" fillId="0" borderId="8" xfId="0" applyNumberFormat="1" applyBorder="1"/>
    <xf numFmtId="165" fontId="3" fillId="2" borderId="10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7" fontId="0" fillId="0" borderId="8" xfId="5" applyNumberFormat="1" applyFont="1" applyBorder="1"/>
    <xf numFmtId="167" fontId="8" fillId="0" borderId="9" xfId="5" applyNumberFormat="1" applyFont="1" applyBorder="1"/>
    <xf numFmtId="167" fontId="8" fillId="0" borderId="4" xfId="5" applyNumberFormat="1" applyFont="1" applyBorder="1"/>
    <xf numFmtId="0" fontId="8" fillId="0" borderId="7" xfId="0" applyFont="1" applyBorder="1"/>
    <xf numFmtId="167" fontId="8" fillId="0" borderId="5" xfId="5" applyNumberFormat="1" applyFont="1" applyBorder="1"/>
    <xf numFmtId="0" fontId="8" fillId="0" borderId="0" xfId="0" applyFont="1" applyAlignment="1">
      <alignment horizontal="right"/>
    </xf>
    <xf numFmtId="0" fontId="0" fillId="0" borderId="0" xfId="0" applyFill="1" applyBorder="1"/>
    <xf numFmtId="165" fontId="3" fillId="0" borderId="0" xfId="1" applyNumberFormat="1" applyFont="1" applyFill="1" applyBorder="1"/>
    <xf numFmtId="165" fontId="0" fillId="0" borderId="0" xfId="0" applyNumberFormat="1" applyFill="1" applyBorder="1"/>
    <xf numFmtId="0" fontId="11" fillId="0" borderId="0" xfId="0" applyFont="1"/>
    <xf numFmtId="4" fontId="9" fillId="0" borderId="0" xfId="0" applyNumberFormat="1" applyFont="1"/>
    <xf numFmtId="0" fontId="9" fillId="0" borderId="0" xfId="0" applyFont="1"/>
    <xf numFmtId="4" fontId="0" fillId="5" borderId="0" xfId="0" applyNumberFormat="1" applyFill="1"/>
    <xf numFmtId="4" fontId="0" fillId="9" borderId="0" xfId="0" applyNumberFormat="1" applyFill="1"/>
    <xf numFmtId="0" fontId="0" fillId="9" borderId="0" xfId="0" applyFill="1"/>
    <xf numFmtId="0" fontId="0" fillId="5" borderId="0" xfId="0" applyFill="1"/>
    <xf numFmtId="4" fontId="9" fillId="5" borderId="0" xfId="0" applyNumberFormat="1" applyFont="1" applyFill="1"/>
    <xf numFmtId="0" fontId="9" fillId="9" borderId="0" xfId="0" applyFont="1" applyFill="1"/>
    <xf numFmtId="0" fontId="0" fillId="0" borderId="0" xfId="0" applyFill="1"/>
    <xf numFmtId="0" fontId="0" fillId="8" borderId="0" xfId="0" applyFill="1"/>
    <xf numFmtId="165" fontId="0" fillId="0" borderId="0" xfId="0" applyNumberFormat="1"/>
    <xf numFmtId="4" fontId="11" fillId="0" borderId="0" xfId="0" applyNumberFormat="1" applyFont="1"/>
    <xf numFmtId="165" fontId="12" fillId="0" borderId="1" xfId="1" applyNumberFormat="1" applyFont="1" applyFill="1" applyBorder="1"/>
    <xf numFmtId="0" fontId="8" fillId="3" borderId="0" xfId="0" applyFont="1" applyFill="1"/>
    <xf numFmtId="165" fontId="13" fillId="0" borderId="1" xfId="1" applyNumberFormat="1" applyFont="1" applyFill="1" applyBorder="1"/>
    <xf numFmtId="165" fontId="13" fillId="4" borderId="1" xfId="1" applyNumberFormat="1" applyFont="1" applyFill="1" applyBorder="1"/>
    <xf numFmtId="166" fontId="0" fillId="0" borderId="0" xfId="0" applyNumberFormat="1"/>
    <xf numFmtId="9" fontId="0" fillId="0" borderId="0" xfId="0" applyNumberFormat="1"/>
    <xf numFmtId="0" fontId="0" fillId="0" borderId="6" xfId="0" applyBorder="1" applyAlignment="1">
      <alignment vertical="center"/>
    </xf>
  </cellXfs>
  <cellStyles count="6">
    <cellStyle name="Migliaia" xfId="5" builtinId="3"/>
    <cellStyle name="Migliaia_Foglio1" xfId="1"/>
    <cellStyle name="Normal" xfId="2"/>
    <cellStyle name="Normale" xfId="0" builtinId="0"/>
    <cellStyle name="Normale 2" xfId="4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354"/>
  <sheetViews>
    <sheetView workbookViewId="0">
      <pane ySplit="1" topLeftCell="A2" activePane="bottomLeft" state="frozen"/>
      <selection activeCell="B1" sqref="B1"/>
      <selection pane="bottomLeft" activeCell="L2" sqref="L2"/>
    </sheetView>
  </sheetViews>
  <sheetFormatPr defaultRowHeight="15" x14ac:dyDescent="0.25"/>
  <cols>
    <col min="1" max="1" width="25.85546875" bestFit="1" customWidth="1"/>
    <col min="2" max="2" width="54.42578125" customWidth="1"/>
    <col min="3" max="3" width="17.42578125" hidden="1" customWidth="1"/>
    <col min="4" max="4" width="17.85546875" hidden="1" customWidth="1"/>
    <col min="5" max="5" width="16.7109375" hidden="1" customWidth="1"/>
    <col min="6" max="8" width="15.140625" hidden="1" customWidth="1"/>
    <col min="9" max="13" width="15.140625" customWidth="1"/>
    <col min="14" max="14" width="15.7109375" customWidth="1"/>
    <col min="15" max="15" width="13.5703125" customWidth="1"/>
    <col min="16" max="16" width="19" customWidth="1"/>
    <col min="17" max="17" width="17.140625" customWidth="1"/>
    <col min="18" max="18" width="12.85546875" hidden="1" customWidth="1"/>
    <col min="19" max="19" width="15.42578125" hidden="1" customWidth="1"/>
    <col min="20" max="20" width="20.28515625" customWidth="1"/>
    <col min="21" max="21" width="16.42578125" customWidth="1"/>
    <col min="22" max="22" width="14.7109375" customWidth="1"/>
    <col min="23" max="23" width="15.140625" customWidth="1"/>
    <col min="24" max="24" width="14.7109375" customWidth="1"/>
    <col min="25" max="25" width="13.42578125" customWidth="1"/>
    <col min="26" max="26" width="18.5703125" hidden="1" customWidth="1"/>
    <col min="27" max="27" width="18" bestFit="1" customWidth="1"/>
  </cols>
  <sheetData>
    <row r="1" spans="1:81" ht="60.75" customHeight="1" x14ac:dyDescent="0.25">
      <c r="A1" s="8" t="s">
        <v>0</v>
      </c>
      <c r="B1" s="9" t="s">
        <v>1</v>
      </c>
      <c r="C1" s="8" t="s">
        <v>310</v>
      </c>
      <c r="D1" s="8" t="s">
        <v>322</v>
      </c>
      <c r="E1" s="8" t="s">
        <v>311</v>
      </c>
      <c r="F1" s="8" t="s">
        <v>329</v>
      </c>
      <c r="G1" s="8" t="s">
        <v>334</v>
      </c>
      <c r="H1" s="8" t="s">
        <v>341</v>
      </c>
      <c r="I1" s="8" t="s">
        <v>337</v>
      </c>
      <c r="J1" s="8" t="s">
        <v>426</v>
      </c>
      <c r="K1" s="8" t="s">
        <v>427</v>
      </c>
      <c r="L1" s="8" t="s">
        <v>428</v>
      </c>
      <c r="M1" s="8" t="s">
        <v>444</v>
      </c>
      <c r="N1" s="8" t="s">
        <v>105</v>
      </c>
      <c r="O1" s="8" t="s">
        <v>106</v>
      </c>
      <c r="P1" s="8" t="s">
        <v>107</v>
      </c>
      <c r="Q1" s="8" t="s">
        <v>108</v>
      </c>
      <c r="R1" s="8" t="s">
        <v>109</v>
      </c>
      <c r="S1" s="8" t="s">
        <v>110</v>
      </c>
      <c r="T1" s="8" t="s">
        <v>111</v>
      </c>
      <c r="U1" s="8" t="s">
        <v>112</v>
      </c>
      <c r="V1" s="8" t="s">
        <v>113</v>
      </c>
      <c r="W1" s="8" t="s">
        <v>114</v>
      </c>
      <c r="X1" s="8" t="s">
        <v>115</v>
      </c>
      <c r="Y1" s="8" t="s">
        <v>116</v>
      </c>
      <c r="Z1" s="8" t="s">
        <v>117</v>
      </c>
      <c r="AA1" s="8" t="s">
        <v>118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24.75" customHeight="1" x14ac:dyDescent="0.25">
      <c r="A2" s="10"/>
      <c r="B2" s="11" t="s">
        <v>326</v>
      </c>
      <c r="C2" s="10" t="e">
        <v>#REF!</v>
      </c>
      <c r="D2" s="10">
        <v>1142432.5099999998</v>
      </c>
      <c r="E2" s="10">
        <v>590752.59999999963</v>
      </c>
      <c r="F2" s="10">
        <f t="shared" ref="F2:Z2" si="0">+F3+F125</f>
        <v>717054</v>
      </c>
      <c r="G2" s="10">
        <f t="shared" si="0"/>
        <v>-1104994</v>
      </c>
      <c r="H2" s="10">
        <f t="shared" si="0"/>
        <v>-2111385</v>
      </c>
      <c r="I2" s="10">
        <f t="shared" si="0"/>
        <v>-339937</v>
      </c>
      <c r="J2" s="10">
        <f t="shared" si="0"/>
        <v>-4276111.1600000011</v>
      </c>
      <c r="K2" s="10">
        <f t="shared" si="0"/>
        <v>3680527.6049999995</v>
      </c>
      <c r="L2" s="10">
        <f t="shared" si="0"/>
        <v>-497799.90500000119</v>
      </c>
      <c r="M2" s="10" t="e">
        <f t="shared" si="0"/>
        <v>#REF!</v>
      </c>
      <c r="N2" s="10">
        <v>47190.13</v>
      </c>
      <c r="O2" s="10">
        <v>25084.6</v>
      </c>
      <c r="P2" s="10">
        <v>143930.44</v>
      </c>
      <c r="Q2" s="10">
        <v>-1076500.3049999988</v>
      </c>
      <c r="R2" s="10">
        <f t="shared" si="0"/>
        <v>0</v>
      </c>
      <c r="S2" s="10">
        <f t="shared" si="0"/>
        <v>0</v>
      </c>
      <c r="T2" s="10">
        <v>207281.26000000007</v>
      </c>
      <c r="U2" s="10">
        <v>120761.63000000082</v>
      </c>
      <c r="V2" s="10">
        <v>-658497.22500000033</v>
      </c>
      <c r="W2" s="10">
        <v>349005.06</v>
      </c>
      <c r="X2" s="10">
        <v>54786.874999999884</v>
      </c>
      <c r="Y2" s="10">
        <v>2170.0599999999977</v>
      </c>
      <c r="Z2" s="10">
        <f t="shared" si="0"/>
        <v>0</v>
      </c>
      <c r="AA2" s="10">
        <v>238711.68000000002</v>
      </c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5.75" x14ac:dyDescent="0.25">
      <c r="A3" s="12">
        <v>5</v>
      </c>
      <c r="B3" s="13" t="s">
        <v>2</v>
      </c>
      <c r="C3" s="12">
        <v>-11566600</v>
      </c>
      <c r="D3" s="12">
        <v>-11360278.66</v>
      </c>
      <c r="E3" s="12">
        <v>-11968200</v>
      </c>
      <c r="F3" s="12">
        <f>+F5+F24+F29+F41+F48+F54+F62+F76+F78+F82+F85+F88+F92+F98+F104+F111</f>
        <v>-11655302</v>
      </c>
      <c r="G3" s="12">
        <f>+G5+G24+G29+G41+G48+G54+G62+G76+G78+G82+G85+G88+G92+G98+G104+G108+G109+G111</f>
        <v>-13745471</v>
      </c>
      <c r="H3" s="12">
        <f>+H5+H24+H29+H41+H48+H54+H62+H76+H78+H82+H85+H88+H92+H98+H104+H108+H109+H111</f>
        <v>-13864958</v>
      </c>
      <c r="I3" s="12">
        <v>-11942900</v>
      </c>
      <c r="J3" s="12">
        <f>+J5+J24+J29+J41+J48+J54+J62+J76+J78+J82+J85+J88+J92+J98+J104+J108+J109+J111</f>
        <v>-11945258.74</v>
      </c>
      <c r="K3" s="12">
        <f t="shared" ref="K3:Z3" si="1">+K5+K24+K29+K41+K48+K54+K62+K76+K78+K82+K85+K88+K92+K98+K104+K108+K109+K111</f>
        <v>-183678</v>
      </c>
      <c r="L3" s="12">
        <f t="shared" si="1"/>
        <v>-12128936.74</v>
      </c>
      <c r="M3" s="12" t="e">
        <f t="shared" si="1"/>
        <v>#REF!</v>
      </c>
      <c r="N3" s="12">
        <v>-38287.57</v>
      </c>
      <c r="O3" s="12">
        <v>-1430.2</v>
      </c>
      <c r="P3" s="12">
        <v>-58564.83</v>
      </c>
      <c r="Q3" s="12">
        <v>-4639566.669999999</v>
      </c>
      <c r="R3" s="12">
        <f t="shared" si="1"/>
        <v>0</v>
      </c>
      <c r="S3" s="12">
        <f t="shared" si="1"/>
        <v>0</v>
      </c>
      <c r="T3" s="12">
        <v>-173350</v>
      </c>
      <c r="U3" s="12">
        <v>-4007538.0299999993</v>
      </c>
      <c r="V3" s="12">
        <v>-2160850.5500000003</v>
      </c>
      <c r="W3" s="12">
        <v>-330176.78999999998</v>
      </c>
      <c r="X3" s="12">
        <v>-516934.9</v>
      </c>
      <c r="Y3" s="12">
        <v>-215281.36000000002</v>
      </c>
      <c r="Z3" s="12">
        <f t="shared" si="1"/>
        <v>0</v>
      </c>
      <c r="AA3" s="12">
        <v>0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5.75" x14ac:dyDescent="0.25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5.75" x14ac:dyDescent="0.25">
      <c r="A5" s="14">
        <v>5001001</v>
      </c>
      <c r="B5" s="15" t="s">
        <v>3</v>
      </c>
      <c r="C5" s="14">
        <v>-2587000</v>
      </c>
      <c r="D5" s="14">
        <v>-2215125</v>
      </c>
      <c r="E5" s="14">
        <v>-2290000</v>
      </c>
      <c r="F5" s="14">
        <f>+F8+F14+F18+F21</f>
        <v>-2364845</v>
      </c>
      <c r="G5" s="14">
        <f>+G6+G7+G8+G14+G18+G21</f>
        <v>-2843523</v>
      </c>
      <c r="H5" s="14">
        <f t="shared" ref="H5:L5" si="2">+H6+H7+H8+H14+H18+H21</f>
        <v>-4885804</v>
      </c>
      <c r="I5" s="14">
        <v>-2950900</v>
      </c>
      <c r="J5" s="14">
        <f t="shared" si="2"/>
        <v>-3590964.89</v>
      </c>
      <c r="K5" s="14">
        <f t="shared" si="2"/>
        <v>0</v>
      </c>
      <c r="L5" s="14">
        <f t="shared" si="2"/>
        <v>-3590964.89</v>
      </c>
      <c r="M5" s="14">
        <f t="shared" ref="M5:Z5" si="3">+M8+M14+M18+M21</f>
        <v>-3591656.69</v>
      </c>
      <c r="N5" s="14">
        <v>-5150</v>
      </c>
      <c r="O5" s="14">
        <v>-1430.2</v>
      </c>
      <c r="P5" s="14">
        <v>-5000</v>
      </c>
      <c r="Q5" s="14">
        <v>-477639.36</v>
      </c>
      <c r="R5" s="14">
        <f t="shared" si="3"/>
        <v>0</v>
      </c>
      <c r="S5" s="14">
        <f t="shared" si="3"/>
        <v>0</v>
      </c>
      <c r="T5" s="14">
        <v>-9900</v>
      </c>
      <c r="U5" s="14">
        <v>-705560.96</v>
      </c>
      <c r="V5" s="14">
        <v>-2101096.9700000002</v>
      </c>
      <c r="W5" s="14">
        <v>-68388.3</v>
      </c>
      <c r="X5" s="14">
        <v>-217490.9</v>
      </c>
      <c r="Y5" s="14">
        <v>0</v>
      </c>
      <c r="Z5" s="14">
        <f t="shared" si="3"/>
        <v>0</v>
      </c>
      <c r="AA5" s="14">
        <v>0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5.75" x14ac:dyDescent="0.25">
      <c r="A6" s="16">
        <v>500100100100</v>
      </c>
      <c r="B6" s="17" t="s">
        <v>4</v>
      </c>
      <c r="C6" s="16"/>
      <c r="D6" s="16"/>
      <c r="E6" s="16"/>
      <c r="F6" s="16"/>
      <c r="G6" s="16">
        <v>-5820</v>
      </c>
      <c r="H6" s="16">
        <v>0</v>
      </c>
      <c r="I6" s="16"/>
      <c r="J6" s="16"/>
      <c r="K6" s="16"/>
      <c r="L6" s="16">
        <f>+J6+K6</f>
        <v>0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81" ht="15.75" x14ac:dyDescent="0.25">
      <c r="A7" s="16">
        <v>500100100200</v>
      </c>
      <c r="B7" s="17" t="s">
        <v>5</v>
      </c>
      <c r="C7" s="16"/>
      <c r="D7" s="16"/>
      <c r="E7" s="16"/>
      <c r="F7" s="16"/>
      <c r="G7" s="16">
        <v>-23000</v>
      </c>
      <c r="H7" s="16">
        <v>0</v>
      </c>
      <c r="I7" s="16"/>
      <c r="J7" s="20"/>
      <c r="K7" s="16"/>
      <c r="L7" s="16">
        <f>+J7+K7</f>
        <v>0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81" ht="15.75" x14ac:dyDescent="0.25">
      <c r="A8" s="18">
        <v>500100100300</v>
      </c>
      <c r="B8" s="19" t="s">
        <v>119</v>
      </c>
      <c r="C8" s="18">
        <v>-1501000</v>
      </c>
      <c r="D8" s="18">
        <v>-1738227</v>
      </c>
      <c r="E8" s="18">
        <v>-1535000</v>
      </c>
      <c r="F8" s="18">
        <v>-1545900</v>
      </c>
      <c r="G8" s="18">
        <f>+G9+G10+G11+G12+G13</f>
        <v>-1482617</v>
      </c>
      <c r="H8" s="18">
        <f t="shared" ref="H8:Z8" si="4">+H9+H10+H11+H12+H13</f>
        <v>-2123439</v>
      </c>
      <c r="I8" s="18">
        <v>-1715900</v>
      </c>
      <c r="J8" s="25">
        <f t="shared" si="4"/>
        <v>-1753943.62</v>
      </c>
      <c r="K8" s="18">
        <f t="shared" si="4"/>
        <v>0</v>
      </c>
      <c r="L8" s="18">
        <f t="shared" si="4"/>
        <v>-1753943.62</v>
      </c>
      <c r="M8" s="18">
        <f>SUM(M9:M13)</f>
        <v>-1754635.42</v>
      </c>
      <c r="N8" s="18">
        <v>-5150</v>
      </c>
      <c r="O8" s="18">
        <v>-1430.2</v>
      </c>
      <c r="P8" s="18">
        <v>-5000</v>
      </c>
      <c r="Q8" s="18">
        <v>-140260.35999999999</v>
      </c>
      <c r="R8" s="18">
        <f t="shared" si="4"/>
        <v>0</v>
      </c>
      <c r="S8" s="18">
        <f t="shared" si="4"/>
        <v>0</v>
      </c>
      <c r="T8" s="18">
        <v>-9900</v>
      </c>
      <c r="U8" s="18">
        <v>-274504.69</v>
      </c>
      <c r="V8" s="18">
        <v>-1032510.9700000001</v>
      </c>
      <c r="W8" s="18">
        <v>-68388.3</v>
      </c>
      <c r="X8" s="18">
        <v>-217490.9</v>
      </c>
      <c r="Y8" s="18">
        <v>0</v>
      </c>
      <c r="Z8" s="18">
        <f t="shared" si="4"/>
        <v>0</v>
      </c>
      <c r="AA8" s="18"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81" ht="15.75" x14ac:dyDescent="0.25">
      <c r="A9" s="16">
        <v>5001001003000010</v>
      </c>
      <c r="B9" s="17" t="s">
        <v>120</v>
      </c>
      <c r="C9" s="16">
        <v>-1100000</v>
      </c>
      <c r="D9" s="16">
        <v>-1145518</v>
      </c>
      <c r="E9" s="20">
        <v>-1500000</v>
      </c>
      <c r="F9" s="20">
        <v>-1371751</v>
      </c>
      <c r="G9" s="20">
        <v>-1240165</v>
      </c>
      <c r="H9" s="20">
        <v>-1200691</v>
      </c>
      <c r="I9" s="20">
        <v>-1200000</v>
      </c>
      <c r="J9" s="20">
        <f>+'CONSUNTIVO 2021 old'!D9</f>
        <v>-1182411</v>
      </c>
      <c r="K9" s="20"/>
      <c r="L9" s="16">
        <f>+J9+K9</f>
        <v>-1182411</v>
      </c>
      <c r="M9" s="20">
        <f>+N9+O9+P9+Q9+T9+U9+V9+W9+X9+Y9+AA9</f>
        <v>-1182411</v>
      </c>
      <c r="N9" s="25"/>
      <c r="O9" s="25"/>
      <c r="P9" s="25"/>
      <c r="Q9" s="25"/>
      <c r="R9" s="25"/>
      <c r="S9" s="25"/>
      <c r="T9" s="25"/>
      <c r="U9" s="25"/>
      <c r="V9" s="20">
        <v>-1182411</v>
      </c>
      <c r="W9" s="25"/>
      <c r="X9" s="25"/>
      <c r="Y9" s="25"/>
      <c r="Z9" s="25"/>
      <c r="AA9" s="25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</row>
    <row r="10" spans="1:81" ht="15.75" x14ac:dyDescent="0.25">
      <c r="A10" s="16">
        <v>5001005001000050</v>
      </c>
      <c r="B10" s="17" t="s">
        <v>144</v>
      </c>
      <c r="C10" s="16">
        <v>0</v>
      </c>
      <c r="D10" s="16">
        <v>31066</v>
      </c>
      <c r="E10" s="20">
        <v>400000</v>
      </c>
      <c r="F10" s="20">
        <v>133713</v>
      </c>
      <c r="G10" s="20">
        <v>121252</v>
      </c>
      <c r="H10" s="20">
        <v>68568</v>
      </c>
      <c r="I10" s="20">
        <v>100000</v>
      </c>
      <c r="J10" s="20">
        <f>+'CONSUNTIVO 2021 old'!D49</f>
        <v>221652.19</v>
      </c>
      <c r="K10" s="20"/>
      <c r="L10" s="16">
        <f t="shared" ref="L10:L22" si="5">+J10+K10</f>
        <v>221652.19</v>
      </c>
      <c r="M10" s="20">
        <f>+N10+O10+P10+Q10+T10+U10+V10+W10+X10+Y10+AA10</f>
        <v>221652.19</v>
      </c>
      <c r="N10" s="25"/>
      <c r="O10" s="25"/>
      <c r="P10" s="25"/>
      <c r="Q10" s="25"/>
      <c r="R10" s="25"/>
      <c r="S10" s="25"/>
      <c r="T10" s="25"/>
      <c r="U10" s="25"/>
      <c r="V10" s="20">
        <v>221652.19</v>
      </c>
      <c r="W10" s="25"/>
      <c r="X10" s="25"/>
      <c r="Y10" s="25"/>
      <c r="Z10" s="25"/>
      <c r="AA10" s="25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</row>
    <row r="11" spans="1:81" ht="15.75" x14ac:dyDescent="0.25">
      <c r="A11" s="16">
        <v>5001001003000030</v>
      </c>
      <c r="B11" s="21" t="s">
        <v>121</v>
      </c>
      <c r="C11" s="16">
        <v>-401000</v>
      </c>
      <c r="D11" s="16">
        <v>-623775</v>
      </c>
      <c r="E11" s="16">
        <v>-435000</v>
      </c>
      <c r="F11" s="16">
        <v>-307864</v>
      </c>
      <c r="G11" s="20">
        <v>-348474</v>
      </c>
      <c r="H11" s="20">
        <v>-763524</v>
      </c>
      <c r="I11" s="20">
        <v>-381500</v>
      </c>
      <c r="J11" s="20">
        <f>+'CONSUNTIVO 2021 old'!D11</f>
        <v>-504394.1</v>
      </c>
      <c r="K11" s="20"/>
      <c r="L11" s="16">
        <f t="shared" si="5"/>
        <v>-504394.1</v>
      </c>
      <c r="M11" s="20">
        <f t="shared" ref="M11:M22" si="6">+N11+O11+P11+Q11+T11+U11+V11+W11+X11+Y11+AA11</f>
        <v>-505085.9</v>
      </c>
      <c r="N11" s="20">
        <v>-5150</v>
      </c>
      <c r="O11" s="20">
        <v>-1430.2</v>
      </c>
      <c r="P11" s="20">
        <v>-5000</v>
      </c>
      <c r="Q11" s="20">
        <v>-140260.35999999999</v>
      </c>
      <c r="R11" s="20"/>
      <c r="S11" s="20"/>
      <c r="T11" s="20">
        <v>-9900</v>
      </c>
      <c r="U11" s="20">
        <v>-7718.61</v>
      </c>
      <c r="V11" s="20">
        <v>-49747.53</v>
      </c>
      <c r="W11" s="20">
        <v>-68388.3</v>
      </c>
      <c r="X11" s="20">
        <v>-217490.9</v>
      </c>
      <c r="Y11" s="20"/>
      <c r="Z11" s="20"/>
      <c r="AA11" s="20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</row>
    <row r="12" spans="1:81" ht="15.75" x14ac:dyDescent="0.25">
      <c r="A12" s="16"/>
      <c r="B12" s="21" t="s">
        <v>331</v>
      </c>
      <c r="C12" s="16"/>
      <c r="D12" s="16"/>
      <c r="E12" s="16"/>
      <c r="F12" s="16"/>
      <c r="G12" s="20">
        <v>-3630</v>
      </c>
      <c r="H12" s="20">
        <v>-41057</v>
      </c>
      <c r="I12" s="20">
        <v>-40000</v>
      </c>
      <c r="J12" s="20">
        <f>+'CONSUNTIVO 2021 old'!D12</f>
        <v>-22004.63</v>
      </c>
      <c r="K12" s="20"/>
      <c r="L12" s="16">
        <f t="shared" si="5"/>
        <v>-22004.63</v>
      </c>
      <c r="M12" s="20">
        <f t="shared" si="6"/>
        <v>-22004.63</v>
      </c>
      <c r="N12" s="20"/>
      <c r="O12" s="20"/>
      <c r="P12" s="20"/>
      <c r="Q12" s="20"/>
      <c r="R12" s="20"/>
      <c r="S12" s="20"/>
      <c r="T12" s="20"/>
      <c r="U12" s="20"/>
      <c r="V12" s="20">
        <v>-22004.63</v>
      </c>
      <c r="W12" s="20"/>
      <c r="X12" s="20"/>
      <c r="Y12" s="20"/>
      <c r="Z12" s="20"/>
      <c r="AA12" s="20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</row>
    <row r="13" spans="1:81" ht="15.75" x14ac:dyDescent="0.25">
      <c r="A13" s="16"/>
      <c r="B13" s="21" t="s">
        <v>332</v>
      </c>
      <c r="C13" s="16"/>
      <c r="D13" s="16"/>
      <c r="E13" s="16"/>
      <c r="F13" s="16"/>
      <c r="G13" s="20">
        <v>-11600</v>
      </c>
      <c r="H13" s="20">
        <v>-186735</v>
      </c>
      <c r="I13" s="20">
        <v>-194400</v>
      </c>
      <c r="J13" s="20">
        <f>+'CONSUNTIVO 2021 old'!D13</f>
        <v>-266786.08</v>
      </c>
      <c r="K13" s="20"/>
      <c r="L13" s="16">
        <f t="shared" si="5"/>
        <v>-266786.08</v>
      </c>
      <c r="M13" s="20">
        <f t="shared" si="6"/>
        <v>-266786.08</v>
      </c>
      <c r="N13" s="20"/>
      <c r="O13" s="20"/>
      <c r="P13" s="20"/>
      <c r="Q13" s="20"/>
      <c r="R13" s="20"/>
      <c r="S13" s="20"/>
      <c r="T13" s="20"/>
      <c r="U13" s="20">
        <v>-266786.08</v>
      </c>
      <c r="V13" s="20"/>
      <c r="W13" s="20"/>
      <c r="X13" s="20"/>
      <c r="Y13" s="20"/>
      <c r="Z13" s="20"/>
      <c r="AA13" s="20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</row>
    <row r="14" spans="1:81" ht="15.75" x14ac:dyDescent="0.25">
      <c r="A14" s="16">
        <v>500100100400</v>
      </c>
      <c r="B14" s="19" t="s">
        <v>315</v>
      </c>
      <c r="C14" s="16"/>
      <c r="D14" s="16"/>
      <c r="E14" s="18">
        <v>-435000</v>
      </c>
      <c r="F14" s="18">
        <v>-487987</v>
      </c>
      <c r="G14" s="18">
        <f>+G15+G16+G17</f>
        <v>-431056</v>
      </c>
      <c r="H14" s="18">
        <f t="shared" ref="H14" si="7">+H15+H16+H17</f>
        <v>-473056</v>
      </c>
      <c r="I14" s="18">
        <v>-435000</v>
      </c>
      <c r="J14" s="25">
        <f>SUM(J15:J17)</f>
        <v>-431056.27</v>
      </c>
      <c r="K14" s="25">
        <f t="shared" ref="K14:L14" si="8">SUM(K15:K17)</f>
        <v>0</v>
      </c>
      <c r="L14" s="18">
        <f t="shared" si="8"/>
        <v>-431056.27</v>
      </c>
      <c r="M14" s="18">
        <f>SUM(M15:M17)</f>
        <v>-431056.27</v>
      </c>
      <c r="N14" s="18">
        <v>0</v>
      </c>
      <c r="O14" s="18"/>
      <c r="P14" s="18"/>
      <c r="Q14" s="18">
        <v>0</v>
      </c>
      <c r="R14" s="18">
        <f t="shared" ref="R14:Z14" si="9">SUM(R15:R17)</f>
        <v>0</v>
      </c>
      <c r="S14" s="18">
        <f t="shared" si="9"/>
        <v>0</v>
      </c>
      <c r="T14" s="18"/>
      <c r="U14" s="18">
        <v>-431056.27</v>
      </c>
      <c r="V14" s="18">
        <v>0</v>
      </c>
      <c r="W14" s="18">
        <v>0</v>
      </c>
      <c r="X14" s="18">
        <v>0</v>
      </c>
      <c r="Y14" s="18">
        <v>0</v>
      </c>
      <c r="Z14" s="18">
        <f t="shared" si="9"/>
        <v>0</v>
      </c>
      <c r="AA14" s="18"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</row>
    <row r="15" spans="1:81" ht="15.75" x14ac:dyDescent="0.25">
      <c r="A15" s="22">
        <v>5001001004000010</v>
      </c>
      <c r="B15" s="17" t="s">
        <v>314</v>
      </c>
      <c r="C15" s="16">
        <v>0</v>
      </c>
      <c r="D15" s="16"/>
      <c r="E15" s="16">
        <v>-435000</v>
      </c>
      <c r="F15" s="16">
        <v>-435859</v>
      </c>
      <c r="G15" s="20">
        <v>-431056</v>
      </c>
      <c r="H15" s="20">
        <v>-473056</v>
      </c>
      <c r="I15" s="20">
        <v>-435000</v>
      </c>
      <c r="J15" s="20">
        <f>+'CONSUNTIVO 2021 old'!D15</f>
        <v>-431056.27</v>
      </c>
      <c r="K15" s="20"/>
      <c r="L15" s="16">
        <f t="shared" si="5"/>
        <v>-431056.27</v>
      </c>
      <c r="M15" s="20">
        <f t="shared" si="6"/>
        <v>-431056.27</v>
      </c>
      <c r="N15" s="20"/>
      <c r="O15" s="20"/>
      <c r="P15" s="20"/>
      <c r="Q15" s="20"/>
      <c r="R15" s="20"/>
      <c r="S15" s="20"/>
      <c r="T15" s="20"/>
      <c r="U15" s="20">
        <v>-431056.27</v>
      </c>
      <c r="V15" s="20"/>
      <c r="W15" s="20"/>
      <c r="X15" s="20"/>
      <c r="Y15" s="20"/>
      <c r="Z15" s="20"/>
      <c r="AA15" s="20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</row>
    <row r="16" spans="1:81" ht="15.75" x14ac:dyDescent="0.25">
      <c r="A16" s="22"/>
      <c r="B16" s="17"/>
      <c r="C16" s="16"/>
      <c r="D16" s="16">
        <v>0</v>
      </c>
      <c r="E16" s="16"/>
      <c r="F16" s="16">
        <v>0</v>
      </c>
      <c r="G16" s="20">
        <v>0</v>
      </c>
      <c r="H16" s="20">
        <v>0</v>
      </c>
      <c r="I16" s="20"/>
      <c r="J16" s="20"/>
      <c r="K16" s="20"/>
      <c r="L16" s="16">
        <f t="shared" si="5"/>
        <v>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</row>
    <row r="17" spans="1:81" ht="15.75" x14ac:dyDescent="0.25">
      <c r="A17" s="22"/>
      <c r="B17" s="17" t="s">
        <v>325</v>
      </c>
      <c r="C17" s="16"/>
      <c r="D17" s="16">
        <v>0</v>
      </c>
      <c r="E17" s="16">
        <v>0</v>
      </c>
      <c r="F17" s="16">
        <v>-52128</v>
      </c>
      <c r="G17" s="20">
        <v>0</v>
      </c>
      <c r="H17" s="20">
        <v>0</v>
      </c>
      <c r="I17" s="20">
        <v>0</v>
      </c>
      <c r="J17" s="20"/>
      <c r="K17" s="20"/>
      <c r="L17" s="16">
        <f t="shared" si="5"/>
        <v>0</v>
      </c>
      <c r="M17" s="20">
        <f t="shared" si="6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</row>
    <row r="18" spans="1:81" ht="15.75" x14ac:dyDescent="0.25">
      <c r="A18" s="18">
        <v>500100100500</v>
      </c>
      <c r="B18" s="19" t="s">
        <v>122</v>
      </c>
      <c r="C18" s="18">
        <v>-683000</v>
      </c>
      <c r="D18" s="18">
        <v>-337613</v>
      </c>
      <c r="E18" s="18">
        <v>0</v>
      </c>
      <c r="F18" s="18">
        <v>-10000</v>
      </c>
      <c r="G18" s="18">
        <f>+G19+G20</f>
        <v>-639757</v>
      </c>
      <c r="H18" s="18">
        <f t="shared" ref="H18" si="10">+H19+H20</f>
        <v>-764442</v>
      </c>
      <c r="I18" s="18">
        <v>-600000</v>
      </c>
      <c r="J18" s="25">
        <f>+J19+J20</f>
        <v>-660566</v>
      </c>
      <c r="K18" s="18">
        <f t="shared" ref="K18:L18" si="11">+K19+K20</f>
        <v>0</v>
      </c>
      <c r="L18" s="18">
        <f t="shared" si="11"/>
        <v>-660566</v>
      </c>
      <c r="M18" s="18">
        <f>SUM(M19:M20)</f>
        <v>-660566</v>
      </c>
      <c r="N18" s="18">
        <v>0</v>
      </c>
      <c r="O18" s="18"/>
      <c r="P18" s="18"/>
      <c r="Q18" s="18">
        <v>0</v>
      </c>
      <c r="R18" s="18">
        <f t="shared" ref="R18:Z18" si="12">SUM(R19:R20)</f>
        <v>0</v>
      </c>
      <c r="S18" s="18">
        <f t="shared" si="12"/>
        <v>0</v>
      </c>
      <c r="T18" s="18"/>
      <c r="U18" s="18">
        <v>0</v>
      </c>
      <c r="V18" s="18">
        <v>-660566</v>
      </c>
      <c r="W18" s="18">
        <v>0</v>
      </c>
      <c r="X18" s="18">
        <v>0</v>
      </c>
      <c r="Y18" s="18">
        <v>0</v>
      </c>
      <c r="Z18" s="18">
        <f t="shared" si="12"/>
        <v>0</v>
      </c>
      <c r="AA18" s="18"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</row>
    <row r="19" spans="1:81" ht="15.75" x14ac:dyDescent="0.25">
      <c r="A19" s="16">
        <v>5001001005000010</v>
      </c>
      <c r="B19" s="21" t="s">
        <v>123</v>
      </c>
      <c r="C19" s="16">
        <v>-683000</v>
      </c>
      <c r="D19" s="16">
        <v>-337613</v>
      </c>
      <c r="E19" s="16">
        <v>0</v>
      </c>
      <c r="F19" s="16">
        <v>-10000</v>
      </c>
      <c r="G19" s="20">
        <v>-619757</v>
      </c>
      <c r="H19" s="20">
        <v>-764112</v>
      </c>
      <c r="I19" s="20">
        <v>-600000</v>
      </c>
      <c r="J19" s="20">
        <f>+'CONSUNTIVO 2021 old'!D18</f>
        <v>-660566</v>
      </c>
      <c r="K19" s="20"/>
      <c r="L19" s="16">
        <f t="shared" si="5"/>
        <v>-660566</v>
      </c>
      <c r="M19" s="20">
        <f t="shared" si="6"/>
        <v>-660566</v>
      </c>
      <c r="N19" s="20"/>
      <c r="O19" s="20"/>
      <c r="P19" s="20"/>
      <c r="Q19" s="20"/>
      <c r="R19" s="20">
        <v>0</v>
      </c>
      <c r="S19" s="20">
        <v>0</v>
      </c>
      <c r="T19" s="20"/>
      <c r="U19" s="20"/>
      <c r="V19" s="20">
        <v>-660566</v>
      </c>
      <c r="W19" s="20"/>
      <c r="X19" s="20"/>
      <c r="Y19" s="20"/>
      <c r="Z19" s="20">
        <v>0</v>
      </c>
      <c r="AA19" s="20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</row>
    <row r="20" spans="1:81" ht="15.75" x14ac:dyDescent="0.25">
      <c r="A20" s="16">
        <v>500100100600</v>
      </c>
      <c r="B20" s="21" t="s">
        <v>124</v>
      </c>
      <c r="C20" s="16"/>
      <c r="D20" s="16"/>
      <c r="E20" s="16"/>
      <c r="F20" s="16"/>
      <c r="G20" s="20">
        <v>-20000</v>
      </c>
      <c r="H20" s="20">
        <v>-330</v>
      </c>
      <c r="I20" s="20">
        <v>0</v>
      </c>
      <c r="J20" s="20"/>
      <c r="K20" s="20"/>
      <c r="L20" s="16">
        <f t="shared" si="5"/>
        <v>0</v>
      </c>
      <c r="M20" s="20">
        <f t="shared" si="6"/>
        <v>0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</row>
    <row r="21" spans="1:81" ht="15.75" x14ac:dyDescent="0.25">
      <c r="A21" s="18">
        <v>500100100700</v>
      </c>
      <c r="B21" s="19" t="s">
        <v>125</v>
      </c>
      <c r="C21" s="18">
        <v>-403000</v>
      </c>
      <c r="D21" s="18">
        <v>-139285</v>
      </c>
      <c r="E21" s="18">
        <v>-320000</v>
      </c>
      <c r="F21" s="18">
        <v>-320958</v>
      </c>
      <c r="G21" s="18">
        <f>+G22</f>
        <v>-261273</v>
      </c>
      <c r="H21" s="18">
        <f t="shared" ref="H21:L21" si="13">+H22</f>
        <v>-1524867</v>
      </c>
      <c r="I21" s="18">
        <v>-200000</v>
      </c>
      <c r="J21" s="25">
        <f t="shared" si="13"/>
        <v>-745399</v>
      </c>
      <c r="K21" s="18">
        <f t="shared" si="13"/>
        <v>0</v>
      </c>
      <c r="L21" s="18">
        <f t="shared" si="13"/>
        <v>-745399</v>
      </c>
      <c r="M21" s="18">
        <f>SUM(M22)</f>
        <v>-745399</v>
      </c>
      <c r="N21" s="18">
        <v>0</v>
      </c>
      <c r="O21" s="18"/>
      <c r="P21" s="18"/>
      <c r="Q21" s="18">
        <v>-337379</v>
      </c>
      <c r="R21" s="18">
        <f t="shared" ref="R21:Z21" si="14">SUM(R22)</f>
        <v>0</v>
      </c>
      <c r="S21" s="18">
        <f t="shared" si="14"/>
        <v>0</v>
      </c>
      <c r="T21" s="18"/>
      <c r="U21" s="18">
        <v>0</v>
      </c>
      <c r="V21" s="18">
        <v>-408020</v>
      </c>
      <c r="W21" s="18">
        <v>0</v>
      </c>
      <c r="X21" s="18">
        <v>0</v>
      </c>
      <c r="Y21" s="18">
        <v>0</v>
      </c>
      <c r="Z21" s="18">
        <f t="shared" si="14"/>
        <v>0</v>
      </c>
      <c r="AA21" s="18">
        <v>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ht="15.75" x14ac:dyDescent="0.25">
      <c r="A22" s="16">
        <v>5001001007000010</v>
      </c>
      <c r="B22" s="23" t="s">
        <v>126</v>
      </c>
      <c r="C22" s="20">
        <v>-403000</v>
      </c>
      <c r="D22" s="20">
        <v>-139285</v>
      </c>
      <c r="E22" s="20">
        <v>-320000</v>
      </c>
      <c r="F22" s="20">
        <v>-320958</v>
      </c>
      <c r="G22" s="20">
        <v>-261273</v>
      </c>
      <c r="H22" s="20">
        <v>-1524867</v>
      </c>
      <c r="I22" s="20">
        <v>-200000</v>
      </c>
      <c r="J22" s="20">
        <f>+'CONSUNTIVO 2021 old'!D22</f>
        <v>-745399</v>
      </c>
      <c r="K22" s="20"/>
      <c r="L22" s="16">
        <f t="shared" si="5"/>
        <v>-745399</v>
      </c>
      <c r="M22" s="20">
        <f t="shared" si="6"/>
        <v>-745399</v>
      </c>
      <c r="N22" s="20"/>
      <c r="O22" s="20"/>
      <c r="P22" s="20"/>
      <c r="Q22" s="20">
        <v>-337379</v>
      </c>
      <c r="R22" s="20"/>
      <c r="S22" s="20"/>
      <c r="T22" s="20"/>
      <c r="U22" s="20"/>
      <c r="V22" s="20">
        <v>-408020</v>
      </c>
      <c r="W22" s="20"/>
      <c r="X22" s="20"/>
      <c r="Y22" s="20"/>
      <c r="Z22" s="20">
        <v>0</v>
      </c>
      <c r="AA22" s="20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</row>
    <row r="23" spans="1:81" ht="15.75" x14ac:dyDescent="0.25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</row>
    <row r="24" spans="1:81" ht="15.75" x14ac:dyDescent="0.25">
      <c r="A24" s="18">
        <v>500100200100</v>
      </c>
      <c r="B24" s="19" t="s">
        <v>6</v>
      </c>
      <c r="C24" s="18">
        <v>-170000</v>
      </c>
      <c r="D24" s="18">
        <v>-172219</v>
      </c>
      <c r="E24" s="18">
        <v>-230000</v>
      </c>
      <c r="F24" s="18">
        <v>-227492</v>
      </c>
      <c r="G24" s="18">
        <f>+G25+G26+G27</f>
        <v>-359209</v>
      </c>
      <c r="H24" s="18">
        <f t="shared" ref="H24:L24" si="15">+H25+H26+H27</f>
        <v>-297007</v>
      </c>
      <c r="I24" s="18">
        <v>-250000</v>
      </c>
      <c r="J24" s="18">
        <f t="shared" si="15"/>
        <v>-148945</v>
      </c>
      <c r="K24" s="18">
        <f t="shared" si="15"/>
        <v>-150000</v>
      </c>
      <c r="L24" s="18">
        <f t="shared" si="15"/>
        <v>-298945</v>
      </c>
      <c r="M24" s="18">
        <f>SUM(M25:M27)</f>
        <v>-298945</v>
      </c>
      <c r="N24" s="18">
        <v>0</v>
      </c>
      <c r="O24" s="18">
        <v>0</v>
      </c>
      <c r="P24" s="18"/>
      <c r="Q24" s="18">
        <v>0</v>
      </c>
      <c r="R24" s="18">
        <f t="shared" ref="R24:Z24" si="16">+R25+R26+R27</f>
        <v>0</v>
      </c>
      <c r="S24" s="18">
        <f t="shared" si="16"/>
        <v>0</v>
      </c>
      <c r="T24" s="18"/>
      <c r="U24" s="18">
        <v>-368</v>
      </c>
      <c r="V24" s="18">
        <v>0</v>
      </c>
      <c r="W24" s="18">
        <v>0</v>
      </c>
      <c r="X24" s="18">
        <v>-298577</v>
      </c>
      <c r="Y24" s="18">
        <v>0</v>
      </c>
      <c r="Z24" s="18">
        <f t="shared" si="16"/>
        <v>0</v>
      </c>
      <c r="AA24" s="18"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</row>
    <row r="25" spans="1:81" ht="15.75" x14ac:dyDescent="0.25">
      <c r="A25" s="16">
        <v>5001002001000010</v>
      </c>
      <c r="B25" s="21" t="s">
        <v>127</v>
      </c>
      <c r="C25" s="16">
        <v>-170000</v>
      </c>
      <c r="D25" s="20">
        <v>-172219</v>
      </c>
      <c r="E25" s="16">
        <v>-230000</v>
      </c>
      <c r="F25" s="16">
        <v>-227492</v>
      </c>
      <c r="G25" s="20">
        <v>-358661</v>
      </c>
      <c r="H25" s="20">
        <v>-297007</v>
      </c>
      <c r="I25" s="20">
        <v>-250000</v>
      </c>
      <c r="J25" s="20">
        <f>+'CONSUNTIVO 2021 old'!D25</f>
        <v>-148577</v>
      </c>
      <c r="K25" s="20">
        <f>-75000-75000</f>
        <v>-150000</v>
      </c>
      <c r="L25" s="16">
        <f t="shared" ref="L25:L27" si="17">+J25+K25</f>
        <v>-298577</v>
      </c>
      <c r="M25" s="20">
        <f t="shared" ref="M25:M27" si="18">+N25+O25+P25+Q25+T25+U25+V25+W25+X25+Y25+AA25</f>
        <v>-298577</v>
      </c>
      <c r="N25" s="16"/>
      <c r="O25" s="16"/>
      <c r="P25" s="16"/>
      <c r="Q25" s="16"/>
      <c r="R25" s="16"/>
      <c r="S25" s="16"/>
      <c r="T25" s="16"/>
      <c r="U25" s="16"/>
      <c r="V25" s="16"/>
      <c r="W25" s="20"/>
      <c r="X25" s="20">
        <v>-298577</v>
      </c>
      <c r="Y25" s="16"/>
      <c r="Z25" s="16"/>
      <c r="AA25" s="1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</row>
    <row r="26" spans="1:81" ht="15.75" x14ac:dyDescent="0.25">
      <c r="A26" s="16">
        <v>5001002001000020</v>
      </c>
      <c r="B26" s="21" t="s">
        <v>128</v>
      </c>
      <c r="C26" s="16"/>
      <c r="D26" s="16"/>
      <c r="E26" s="16"/>
      <c r="F26" s="16"/>
      <c r="G26" s="20">
        <v>-180</v>
      </c>
      <c r="H26" s="20">
        <v>0</v>
      </c>
      <c r="I26" s="20">
        <v>0</v>
      </c>
      <c r="J26" s="20">
        <f>+'CONSUNTIVO 2021 old'!D26</f>
        <v>0</v>
      </c>
      <c r="K26" s="20"/>
      <c r="L26" s="16">
        <f t="shared" si="17"/>
        <v>0</v>
      </c>
      <c r="M26" s="20">
        <f t="shared" si="18"/>
        <v>0</v>
      </c>
      <c r="N26" s="16"/>
      <c r="O26" s="16"/>
      <c r="P26" s="16"/>
      <c r="Q26" s="16"/>
      <c r="R26" s="16"/>
      <c r="S26" s="16"/>
      <c r="T26" s="16"/>
      <c r="U26" s="16"/>
      <c r="V26" s="16"/>
      <c r="W26" s="20"/>
      <c r="X26" s="20"/>
      <c r="Y26" s="16"/>
      <c r="Z26" s="16"/>
      <c r="AA26" s="1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</row>
    <row r="27" spans="1:81" ht="15.75" x14ac:dyDescent="0.25">
      <c r="A27" s="16">
        <v>5001002001000030</v>
      </c>
      <c r="B27" s="21" t="s">
        <v>129</v>
      </c>
      <c r="C27" s="16"/>
      <c r="D27" s="16"/>
      <c r="E27" s="16"/>
      <c r="F27" s="16"/>
      <c r="G27" s="20">
        <f t="shared" ref="G27" si="19">SUM(N27:AA27)</f>
        <v>-368</v>
      </c>
      <c r="H27" s="20">
        <v>0</v>
      </c>
      <c r="I27" s="20">
        <v>0</v>
      </c>
      <c r="J27" s="20">
        <f>+'CONSUNTIVO 2021 old'!D27</f>
        <v>-368</v>
      </c>
      <c r="K27" s="20"/>
      <c r="L27" s="16">
        <f t="shared" si="17"/>
        <v>-368</v>
      </c>
      <c r="M27" s="20">
        <f t="shared" si="18"/>
        <v>-368</v>
      </c>
      <c r="N27" s="16"/>
      <c r="O27" s="16"/>
      <c r="P27" s="16"/>
      <c r="Q27" s="16"/>
      <c r="R27" s="16"/>
      <c r="S27" s="16"/>
      <c r="T27" s="16"/>
      <c r="U27" s="16">
        <v>-368</v>
      </c>
      <c r="V27" s="16"/>
      <c r="W27" s="16"/>
      <c r="X27" s="16"/>
      <c r="Y27" s="16"/>
      <c r="Z27" s="16"/>
      <c r="AA27" s="1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</row>
    <row r="28" spans="1:81" ht="15.75" x14ac:dyDescent="0.25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ht="15.75" x14ac:dyDescent="0.25">
      <c r="A29" s="14">
        <v>500100400100</v>
      </c>
      <c r="B29" s="15" t="s">
        <v>130</v>
      </c>
      <c r="C29" s="14">
        <v>-262000</v>
      </c>
      <c r="D29" s="14">
        <v>-121831.74</v>
      </c>
      <c r="E29" s="14">
        <v>-167000</v>
      </c>
      <c r="F29" s="14">
        <v>-83137</v>
      </c>
      <c r="G29" s="14">
        <f>+G30+G31+G32+G33+G34+G35+G36+G37+G38+G39</f>
        <v>-237720</v>
      </c>
      <c r="H29" s="14">
        <f t="shared" ref="H29:L29" si="20">+H30+H31+H32+H33+H34+H35+H36+H37+H38+H39</f>
        <v>-152791</v>
      </c>
      <c r="I29" s="14">
        <v>-147000</v>
      </c>
      <c r="J29" s="14">
        <f t="shared" si="20"/>
        <v>-210641.4</v>
      </c>
      <c r="K29" s="14">
        <f t="shared" si="20"/>
        <v>-15000</v>
      </c>
      <c r="L29" s="14">
        <f t="shared" si="20"/>
        <v>-225641.4</v>
      </c>
      <c r="M29" s="14">
        <f>SUM(M30:M39)</f>
        <v>-225673.4</v>
      </c>
      <c r="N29" s="14">
        <v>0</v>
      </c>
      <c r="O29" s="14">
        <v>0</v>
      </c>
      <c r="P29" s="14"/>
      <c r="Q29" s="14">
        <v>-2757.4</v>
      </c>
      <c r="R29" s="14">
        <f t="shared" ref="R29:Z29" si="21">+R30+R31+R32+R33+R34+R35+R36+R37+R38+R39</f>
        <v>0</v>
      </c>
      <c r="S29" s="14">
        <f t="shared" si="21"/>
        <v>0</v>
      </c>
      <c r="T29" s="14"/>
      <c r="U29" s="14">
        <v>0</v>
      </c>
      <c r="V29" s="14">
        <v>-90</v>
      </c>
      <c r="W29" s="14">
        <v>-222318</v>
      </c>
      <c r="X29" s="14">
        <v>0</v>
      </c>
      <c r="Y29" s="14">
        <v>-508</v>
      </c>
      <c r="Z29" s="14">
        <f t="shared" si="21"/>
        <v>0</v>
      </c>
      <c r="AA29" s="14"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ht="15.75" x14ac:dyDescent="0.25">
      <c r="A30" s="16">
        <v>5001004001000010</v>
      </c>
      <c r="B30" s="17" t="s">
        <v>131</v>
      </c>
      <c r="C30" s="16">
        <v>-8000</v>
      </c>
      <c r="D30" s="16">
        <v>-1970</v>
      </c>
      <c r="E30" s="16">
        <v>-2000</v>
      </c>
      <c r="F30" s="16">
        <v>-280</v>
      </c>
      <c r="G30" s="20">
        <v>-2295</v>
      </c>
      <c r="H30" s="20">
        <v>-2735</v>
      </c>
      <c r="I30" s="20">
        <v>-2000</v>
      </c>
      <c r="J30" s="20">
        <f>+'CONSUNTIVO 2021 old'!D32</f>
        <v>-2700</v>
      </c>
      <c r="K30" s="20"/>
      <c r="L30" s="16">
        <f t="shared" ref="L30:L39" si="22">+J30+K30</f>
        <v>-2700</v>
      </c>
      <c r="M30" s="20">
        <f t="shared" ref="M30:M39" si="23">+N30+O30+P30+Q30+T30+U30+V30+W30+X30+Y30+AA30</f>
        <v>-2700</v>
      </c>
      <c r="N30" s="25"/>
      <c r="O30" s="25"/>
      <c r="P30" s="25"/>
      <c r="Q30" s="25"/>
      <c r="R30" s="25"/>
      <c r="S30" s="25"/>
      <c r="T30" s="25"/>
      <c r="U30" s="25"/>
      <c r="V30" s="20">
        <v>-90</v>
      </c>
      <c r="W30" s="20">
        <v>-2610</v>
      </c>
      <c r="X30" s="20">
        <v>0</v>
      </c>
      <c r="Y30" s="18">
        <v>0</v>
      </c>
      <c r="Z30" s="18"/>
      <c r="AA30" s="1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ht="15.75" x14ac:dyDescent="0.25">
      <c r="A31" s="16">
        <v>5001004001000020</v>
      </c>
      <c r="B31" s="17" t="s">
        <v>132</v>
      </c>
      <c r="C31" s="16">
        <v>-5000</v>
      </c>
      <c r="D31" s="16">
        <v>0</v>
      </c>
      <c r="E31" s="16">
        <v>0</v>
      </c>
      <c r="F31" s="16">
        <v>-1720</v>
      </c>
      <c r="G31" s="20">
        <v>-570</v>
      </c>
      <c r="H31" s="20">
        <v>-550</v>
      </c>
      <c r="I31" s="20">
        <v>0</v>
      </c>
      <c r="J31" s="20">
        <f>+'CONSUNTIVO 2021 old'!D33</f>
        <v>-1283</v>
      </c>
      <c r="K31" s="20"/>
      <c r="L31" s="16">
        <f t="shared" si="22"/>
        <v>-1283</v>
      </c>
      <c r="M31" s="20">
        <f t="shared" si="23"/>
        <v>-1283</v>
      </c>
      <c r="N31" s="20"/>
      <c r="O31" s="20"/>
      <c r="P31" s="20"/>
      <c r="Q31" s="20"/>
      <c r="R31" s="20"/>
      <c r="S31" s="20"/>
      <c r="T31" s="20"/>
      <c r="U31" s="20"/>
      <c r="V31" s="20"/>
      <c r="W31" s="20">
        <v>-1283</v>
      </c>
      <c r="X31" s="20">
        <v>0</v>
      </c>
      <c r="Y31" s="16">
        <v>0</v>
      </c>
      <c r="Z31" s="16"/>
      <c r="AA31" s="1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ht="15.6" x14ac:dyDescent="0.3">
      <c r="A32" s="16">
        <v>5001004001000030</v>
      </c>
      <c r="B32" s="17" t="s">
        <v>133</v>
      </c>
      <c r="C32" s="16">
        <v>-53000</v>
      </c>
      <c r="D32" s="16">
        <v>-70776.740000000005</v>
      </c>
      <c r="E32" s="16">
        <v>-70000</v>
      </c>
      <c r="F32" s="16">
        <v>-24765</v>
      </c>
      <c r="G32" s="20">
        <v>-86535</v>
      </c>
      <c r="H32" s="20">
        <v>-81489</v>
      </c>
      <c r="I32" s="20">
        <v>-65000</v>
      </c>
      <c r="J32" s="20">
        <f>+'CONSUNTIVO 2021 old'!D34</f>
        <v>-144300</v>
      </c>
      <c r="K32" s="20"/>
      <c r="L32" s="16">
        <f t="shared" si="22"/>
        <v>-144300</v>
      </c>
      <c r="M32" s="20">
        <f t="shared" si="23"/>
        <v>-144300</v>
      </c>
      <c r="N32" s="25"/>
      <c r="O32" s="25"/>
      <c r="P32" s="25"/>
      <c r="Q32" s="25"/>
      <c r="R32" s="25"/>
      <c r="S32" s="25"/>
      <c r="T32" s="25"/>
      <c r="U32" s="25"/>
      <c r="V32" s="25"/>
      <c r="W32" s="20">
        <v>-144300</v>
      </c>
      <c r="X32" s="20">
        <v>0</v>
      </c>
      <c r="Y32" s="18">
        <v>0</v>
      </c>
      <c r="Z32" s="18"/>
      <c r="AA32" s="1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ht="15.6" x14ac:dyDescent="0.3">
      <c r="A33" s="16">
        <v>5001004001000040</v>
      </c>
      <c r="B33" s="17" t="s">
        <v>134</v>
      </c>
      <c r="C33" s="16">
        <v>-40000</v>
      </c>
      <c r="D33" s="20">
        <v>-26125</v>
      </c>
      <c r="E33" s="16">
        <v>-45000</v>
      </c>
      <c r="F33" s="16">
        <v>-34828</v>
      </c>
      <c r="G33" s="20">
        <v>-36158</v>
      </c>
      <c r="H33" s="20">
        <v>-34255</v>
      </c>
      <c r="I33" s="20">
        <v>-35000</v>
      </c>
      <c r="J33" s="20">
        <f>+'CONSUNTIVO 2021 old'!D35</f>
        <v>-26055</v>
      </c>
      <c r="K33" s="20"/>
      <c r="L33" s="16">
        <f t="shared" si="22"/>
        <v>-26055</v>
      </c>
      <c r="M33" s="20">
        <f t="shared" si="23"/>
        <v>-26055</v>
      </c>
      <c r="N33" s="25"/>
      <c r="O33" s="25"/>
      <c r="P33" s="25"/>
      <c r="Q33" s="25"/>
      <c r="R33" s="25"/>
      <c r="S33" s="25"/>
      <c r="T33" s="25"/>
      <c r="U33" s="25"/>
      <c r="V33" s="25"/>
      <c r="W33" s="20">
        <v>-26055</v>
      </c>
      <c r="X33" s="25">
        <v>0</v>
      </c>
      <c r="Y33" s="18">
        <v>0</v>
      </c>
      <c r="Z33" s="18"/>
      <c r="AA33" s="1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ht="15.6" x14ac:dyDescent="0.3">
      <c r="A34" s="16">
        <v>5001004001000050</v>
      </c>
      <c r="B34" s="17" t="s">
        <v>135</v>
      </c>
      <c r="C34" s="16">
        <v>-27000</v>
      </c>
      <c r="D34" s="16">
        <v>-150</v>
      </c>
      <c r="E34" s="16">
        <v>0</v>
      </c>
      <c r="F34" s="16">
        <v>0</v>
      </c>
      <c r="G34" s="20">
        <v>-1011</v>
      </c>
      <c r="H34" s="20">
        <v>-705</v>
      </c>
      <c r="I34" s="20">
        <v>-1000</v>
      </c>
      <c r="J34" s="20">
        <f>+'CONSUNTIVO 2021 old'!D36</f>
        <v>-3233.4</v>
      </c>
      <c r="K34" s="20"/>
      <c r="L34" s="16">
        <f t="shared" si="22"/>
        <v>-3233.4</v>
      </c>
      <c r="M34" s="20">
        <f t="shared" si="23"/>
        <v>-3265.4</v>
      </c>
      <c r="N34" s="20"/>
      <c r="O34" s="20"/>
      <c r="P34" s="20"/>
      <c r="Q34" s="20">
        <v>-2757.4</v>
      </c>
      <c r="R34" s="20"/>
      <c r="S34" s="20"/>
      <c r="T34" s="20"/>
      <c r="U34" s="20"/>
      <c r="V34" s="20"/>
      <c r="W34" s="20"/>
      <c r="X34" s="20">
        <v>0</v>
      </c>
      <c r="Y34" s="16">
        <v>-508</v>
      </c>
      <c r="Z34" s="16"/>
      <c r="AA34" s="1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ht="15.6" x14ac:dyDescent="0.3">
      <c r="A35" s="16">
        <v>5001004001000080</v>
      </c>
      <c r="B35" s="17" t="s">
        <v>136</v>
      </c>
      <c r="C35" s="16">
        <v>-70000</v>
      </c>
      <c r="D35" s="16">
        <v>-7550</v>
      </c>
      <c r="E35" s="16">
        <v>-10000</v>
      </c>
      <c r="F35" s="16">
        <v>-619</v>
      </c>
      <c r="G35" s="20">
        <v>-8489</v>
      </c>
      <c r="H35" s="20">
        <v>-4357</v>
      </c>
      <c r="I35" s="20">
        <v>-5000</v>
      </c>
      <c r="J35" s="20">
        <f>+'CONSUNTIVO 2021 old'!D37</f>
        <v>-5840</v>
      </c>
      <c r="K35" s="20"/>
      <c r="L35" s="16">
        <f t="shared" si="22"/>
        <v>-5840</v>
      </c>
      <c r="M35" s="20">
        <f t="shared" si="23"/>
        <v>-5840</v>
      </c>
      <c r="N35" s="20"/>
      <c r="O35" s="20"/>
      <c r="P35" s="20"/>
      <c r="Q35" s="20"/>
      <c r="R35" s="20"/>
      <c r="S35" s="20"/>
      <c r="T35" s="20"/>
      <c r="U35" s="20"/>
      <c r="V35" s="20"/>
      <c r="W35" s="20">
        <v>-5840</v>
      </c>
      <c r="X35" s="20">
        <v>0</v>
      </c>
      <c r="Y35" s="16">
        <v>0</v>
      </c>
      <c r="Z35" s="16"/>
      <c r="AA35" s="1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ht="15.75" x14ac:dyDescent="0.25">
      <c r="A36" s="16">
        <v>5001004001000090</v>
      </c>
      <c r="B36" s="17" t="s">
        <v>137</v>
      </c>
      <c r="C36" s="18"/>
      <c r="D36" s="18">
        <v>0</v>
      </c>
      <c r="E36" s="16">
        <v>0</v>
      </c>
      <c r="F36" s="16">
        <v>-9075</v>
      </c>
      <c r="G36" s="20">
        <v>0</v>
      </c>
      <c r="H36" s="20">
        <v>-550</v>
      </c>
      <c r="I36" s="20">
        <v>-1000</v>
      </c>
      <c r="J36" s="20">
        <f>+'CONSUNTIVO 2021 old'!D38</f>
        <v>-5500</v>
      </c>
      <c r="K36" s="20"/>
      <c r="L36" s="16">
        <f t="shared" si="22"/>
        <v>-5500</v>
      </c>
      <c r="M36" s="20">
        <f t="shared" si="23"/>
        <v>-5500</v>
      </c>
      <c r="N36" s="25"/>
      <c r="O36" s="25"/>
      <c r="P36" s="25"/>
      <c r="Q36" s="25"/>
      <c r="R36" s="25"/>
      <c r="S36" s="25"/>
      <c r="T36" s="25"/>
      <c r="U36" s="25"/>
      <c r="V36" s="25"/>
      <c r="W36" s="20">
        <v>-5500</v>
      </c>
      <c r="X36" s="25">
        <v>0</v>
      </c>
      <c r="Y36" s="18">
        <v>0</v>
      </c>
      <c r="Z36" s="18"/>
      <c r="AA36" s="18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ht="15.75" x14ac:dyDescent="0.25">
      <c r="A37" s="16">
        <v>5001004001000100</v>
      </c>
      <c r="B37" s="17" t="s">
        <v>138</v>
      </c>
      <c r="C37" s="16">
        <v>-20000</v>
      </c>
      <c r="D37" s="16">
        <v>-15260</v>
      </c>
      <c r="E37" s="16">
        <v>-15000</v>
      </c>
      <c r="F37" s="16">
        <v>0</v>
      </c>
      <c r="G37" s="20">
        <v>-13162</v>
      </c>
      <c r="H37" s="20">
        <v>-10400</v>
      </c>
      <c r="I37" s="20">
        <v>-13000</v>
      </c>
      <c r="J37" s="20">
        <f>+'CONSUNTIVO 2021 old'!D39</f>
        <v>-18580</v>
      </c>
      <c r="K37" s="20"/>
      <c r="L37" s="16">
        <f t="shared" si="22"/>
        <v>-18580</v>
      </c>
      <c r="M37" s="20">
        <f t="shared" si="23"/>
        <v>-18580</v>
      </c>
      <c r="N37" s="25"/>
      <c r="O37" s="25"/>
      <c r="P37" s="25"/>
      <c r="Q37" s="25"/>
      <c r="R37" s="25"/>
      <c r="S37" s="25"/>
      <c r="T37" s="25"/>
      <c r="U37" s="25"/>
      <c r="V37" s="20"/>
      <c r="W37" s="20">
        <v>-18580</v>
      </c>
      <c r="X37" s="25">
        <v>0</v>
      </c>
      <c r="Y37" s="18">
        <v>0</v>
      </c>
      <c r="Z37" s="18"/>
      <c r="AA37" s="18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ht="15.75" x14ac:dyDescent="0.25">
      <c r="A38" s="24">
        <v>5001004001000100</v>
      </c>
      <c r="B38" s="17" t="s">
        <v>319</v>
      </c>
      <c r="C38" s="16">
        <v>0</v>
      </c>
      <c r="D38" s="16">
        <v>0</v>
      </c>
      <c r="E38" s="16">
        <v>-22500</v>
      </c>
      <c r="F38" s="16">
        <v>-11850</v>
      </c>
      <c r="G38" s="20">
        <v>0</v>
      </c>
      <c r="H38" s="20">
        <v>0</v>
      </c>
      <c r="I38" s="20">
        <v>-10000</v>
      </c>
      <c r="J38" s="20">
        <f>+'CONSUNTIVO 2021 old'!D41</f>
        <v>-3150</v>
      </c>
      <c r="K38" s="20"/>
      <c r="L38" s="16">
        <f t="shared" si="22"/>
        <v>-3150</v>
      </c>
      <c r="M38" s="20">
        <f t="shared" si="23"/>
        <v>-3150</v>
      </c>
      <c r="N38" s="25"/>
      <c r="O38" s="25"/>
      <c r="P38" s="25"/>
      <c r="Q38" s="25"/>
      <c r="R38" s="25"/>
      <c r="S38" s="25"/>
      <c r="T38" s="25"/>
      <c r="U38" s="25"/>
      <c r="V38" s="25"/>
      <c r="W38" s="20">
        <v>-3150</v>
      </c>
      <c r="X38" s="25">
        <v>0</v>
      </c>
      <c r="Y38" s="18">
        <v>0</v>
      </c>
      <c r="Z38" s="18"/>
      <c r="AA38" s="18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ht="15.75" x14ac:dyDescent="0.25">
      <c r="A39" s="16">
        <v>5001004001000110</v>
      </c>
      <c r="B39" s="17" t="s">
        <v>139</v>
      </c>
      <c r="C39" s="16">
        <v>-39000</v>
      </c>
      <c r="D39" s="16">
        <v>0</v>
      </c>
      <c r="E39" s="16">
        <v>-25000</v>
      </c>
      <c r="F39" s="16">
        <v>0</v>
      </c>
      <c r="G39" s="20">
        <v>-89500</v>
      </c>
      <c r="H39" s="20">
        <v>-17750</v>
      </c>
      <c r="I39" s="20">
        <v>-15000</v>
      </c>
      <c r="J39" s="20">
        <f>+'CONSUNTIVO 2021 old'!D40</f>
        <v>0</v>
      </c>
      <c r="K39" s="20">
        <v>-15000</v>
      </c>
      <c r="L39" s="16">
        <f t="shared" si="22"/>
        <v>-15000</v>
      </c>
      <c r="M39" s="20">
        <f t="shared" si="23"/>
        <v>-15000</v>
      </c>
      <c r="N39" s="20"/>
      <c r="O39" s="20"/>
      <c r="P39" s="20"/>
      <c r="Q39" s="20"/>
      <c r="R39" s="20"/>
      <c r="S39" s="20"/>
      <c r="T39" s="20"/>
      <c r="U39" s="20"/>
      <c r="V39" s="20"/>
      <c r="W39" s="20">
        <v>-15000</v>
      </c>
      <c r="X39" s="20">
        <v>0</v>
      </c>
      <c r="Y39" s="16">
        <v>0</v>
      </c>
      <c r="Z39" s="16"/>
      <c r="AA39" s="1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ht="15.75" x14ac:dyDescent="0.25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ht="15.75" x14ac:dyDescent="0.25">
      <c r="A41" s="18">
        <v>500100500100</v>
      </c>
      <c r="B41" s="19" t="s">
        <v>140</v>
      </c>
      <c r="C41" s="18">
        <v>-4915000</v>
      </c>
      <c r="D41" s="18">
        <v>-4696874</v>
      </c>
      <c r="E41" s="18">
        <v>-4763000</v>
      </c>
      <c r="F41" s="18">
        <v>-4772592</v>
      </c>
      <c r="G41" s="18">
        <f>+G42+G43+G44+G45+G46</f>
        <v>-4850387</v>
      </c>
      <c r="H41" s="18">
        <f t="shared" ref="H41:L41" si="24">+H42+H43+H44+H45+H46</f>
        <v>-4607669</v>
      </c>
      <c r="I41" s="25">
        <v>-4721000</v>
      </c>
      <c r="J41" s="18">
        <f t="shared" si="24"/>
        <v>-4050052.6799999997</v>
      </c>
      <c r="K41" s="18">
        <f t="shared" si="24"/>
        <v>0</v>
      </c>
      <c r="L41" s="18">
        <f t="shared" si="24"/>
        <v>-4050052.6799999997</v>
      </c>
      <c r="M41" s="25">
        <f>SUM(M42:M46)</f>
        <v>-4049872.6799999997</v>
      </c>
      <c r="N41" s="18">
        <v>0</v>
      </c>
      <c r="O41" s="18">
        <v>0</v>
      </c>
      <c r="P41" s="18"/>
      <c r="Q41" s="18">
        <v>-4049872.6799999997</v>
      </c>
      <c r="R41" s="18">
        <f t="shared" ref="R41:Z41" si="25">+R42+R43+R44+R45+R46</f>
        <v>0</v>
      </c>
      <c r="S41" s="18">
        <f t="shared" si="25"/>
        <v>0</v>
      </c>
      <c r="T41" s="18"/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f t="shared" si="25"/>
        <v>0</v>
      </c>
      <c r="AA41" s="18">
        <v>0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ht="15.75" x14ac:dyDescent="0.25">
      <c r="A42" s="16">
        <v>5001005001000030</v>
      </c>
      <c r="B42" s="17" t="s">
        <v>312</v>
      </c>
      <c r="C42" s="16">
        <v>-1691000</v>
      </c>
      <c r="D42" s="16">
        <v>-1425979</v>
      </c>
      <c r="E42" s="16">
        <v>-1420000</v>
      </c>
      <c r="F42" s="16">
        <v>-1416979</v>
      </c>
      <c r="G42" s="20">
        <v>-1420138</v>
      </c>
      <c r="H42" s="20">
        <v>-1307585</v>
      </c>
      <c r="I42" s="20">
        <v>-1390000</v>
      </c>
      <c r="J42" s="20">
        <f>+'CONSUNTIVO 2021 old'!D44</f>
        <v>-1530820</v>
      </c>
      <c r="K42" s="20"/>
      <c r="L42" s="16">
        <f t="shared" ref="L42:L46" si="26">+J42+K42</f>
        <v>-1530820</v>
      </c>
      <c r="M42" s="20">
        <f t="shared" ref="M42:M46" si="27">+N42+O42+P42+Q42+T42+U42+V42+W42+X42+Y42+AA42</f>
        <v>-1530640</v>
      </c>
      <c r="N42" s="16"/>
      <c r="O42" s="16"/>
      <c r="P42" s="20"/>
      <c r="Q42" s="20">
        <v>-1530640</v>
      </c>
      <c r="R42" s="20"/>
      <c r="S42" s="20"/>
      <c r="T42" s="20"/>
      <c r="U42" s="16"/>
      <c r="V42" s="16"/>
      <c r="W42" s="16"/>
      <c r="X42" s="16"/>
      <c r="Y42" s="16"/>
      <c r="Z42" s="16"/>
      <c r="AA42" s="1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ht="15.75" x14ac:dyDescent="0.25">
      <c r="A43" s="16">
        <v>5001005001000040</v>
      </c>
      <c r="B43" s="17" t="s">
        <v>313</v>
      </c>
      <c r="C43" s="16">
        <v>-269000</v>
      </c>
      <c r="D43" s="16">
        <v>-425712</v>
      </c>
      <c r="E43" s="16">
        <v>-433000</v>
      </c>
      <c r="F43" s="16">
        <v>-445200</v>
      </c>
      <c r="G43" s="20">
        <v>-379792</v>
      </c>
      <c r="H43" s="20">
        <v>-341341</v>
      </c>
      <c r="I43" s="20">
        <v>-341000</v>
      </c>
      <c r="J43" s="20">
        <f>+'CONSUNTIVO 2021 old'!D45</f>
        <v>-251686</v>
      </c>
      <c r="K43" s="20"/>
      <c r="L43" s="16">
        <f t="shared" si="26"/>
        <v>-251686</v>
      </c>
      <c r="M43" s="20">
        <f t="shared" si="27"/>
        <v>-251686</v>
      </c>
      <c r="N43" s="16"/>
      <c r="O43" s="16"/>
      <c r="P43" s="20"/>
      <c r="Q43" s="20">
        <v>-251686</v>
      </c>
      <c r="R43" s="20"/>
      <c r="S43" s="20"/>
      <c r="T43" s="20"/>
      <c r="U43" s="16"/>
      <c r="V43" s="16"/>
      <c r="W43" s="16"/>
      <c r="X43" s="16"/>
      <c r="Y43" s="16"/>
      <c r="Z43" s="16"/>
      <c r="AA43" s="1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</row>
    <row r="44" spans="1:81" ht="15.75" x14ac:dyDescent="0.25">
      <c r="A44" s="16">
        <v>5001005001000050</v>
      </c>
      <c r="B44" s="17" t="s">
        <v>141</v>
      </c>
      <c r="C44" s="16">
        <v>-55000</v>
      </c>
      <c r="D44" s="16">
        <v>-46401</v>
      </c>
      <c r="E44" s="16">
        <v>-60000</v>
      </c>
      <c r="F44" s="16">
        <v>-43672</v>
      </c>
      <c r="G44" s="20">
        <v>-63454</v>
      </c>
      <c r="H44" s="20">
        <v>-42672</v>
      </c>
      <c r="I44" s="20">
        <v>-40000</v>
      </c>
      <c r="J44" s="20">
        <f>+'CONSUNTIVO 2021 old'!D46</f>
        <v>-29056.7</v>
      </c>
      <c r="K44" s="20"/>
      <c r="L44" s="16">
        <f t="shared" si="26"/>
        <v>-29056.7</v>
      </c>
      <c r="M44" s="20">
        <f t="shared" si="27"/>
        <v>-29056.7</v>
      </c>
      <c r="N44" s="16"/>
      <c r="O44" s="16"/>
      <c r="P44" s="20"/>
      <c r="Q44" s="20">
        <v>-29056.7</v>
      </c>
      <c r="R44" s="20"/>
      <c r="S44" s="20"/>
      <c r="T44" s="20"/>
      <c r="U44" s="16"/>
      <c r="V44" s="16"/>
      <c r="W44" s="16"/>
      <c r="X44" s="16"/>
      <c r="Y44" s="16"/>
      <c r="Z44" s="16"/>
      <c r="AA44" s="1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ht="15.75" x14ac:dyDescent="0.25">
      <c r="A45" s="16">
        <v>5001005001000050</v>
      </c>
      <c r="B45" s="17" t="s">
        <v>142</v>
      </c>
      <c r="C45" s="16">
        <v>0</v>
      </c>
      <c r="D45" s="16">
        <v>0</v>
      </c>
      <c r="E45" s="16">
        <v>0</v>
      </c>
      <c r="F45" s="16">
        <v>0</v>
      </c>
      <c r="G45" s="20">
        <v>0</v>
      </c>
      <c r="H45" s="20">
        <v>0</v>
      </c>
      <c r="I45" s="20">
        <v>0</v>
      </c>
      <c r="J45" s="20">
        <f>+'CONSUNTIVO 2021 old'!D47</f>
        <v>0</v>
      </c>
      <c r="K45" s="20"/>
      <c r="L45" s="16">
        <f t="shared" si="26"/>
        <v>0</v>
      </c>
      <c r="M45" s="20">
        <f t="shared" si="27"/>
        <v>0</v>
      </c>
      <c r="N45" s="16"/>
      <c r="O45" s="16"/>
      <c r="P45" s="20"/>
      <c r="Q45" s="20"/>
      <c r="R45" s="20"/>
      <c r="S45" s="20"/>
      <c r="T45" s="20"/>
      <c r="U45" s="16"/>
      <c r="V45" s="16"/>
      <c r="W45" s="16"/>
      <c r="X45" s="16"/>
      <c r="Y45" s="16"/>
      <c r="Z45" s="16"/>
      <c r="AA45" s="1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ht="15.75" x14ac:dyDescent="0.25">
      <c r="A46" s="16">
        <v>5001005001000050</v>
      </c>
      <c r="B46" s="17" t="s">
        <v>143</v>
      </c>
      <c r="C46" s="16">
        <v>-2900000</v>
      </c>
      <c r="D46" s="16">
        <v>-2798782</v>
      </c>
      <c r="E46" s="16">
        <v>-2850000</v>
      </c>
      <c r="F46" s="16">
        <v>-2866742</v>
      </c>
      <c r="G46" s="20">
        <v>-2987003</v>
      </c>
      <c r="H46" s="20">
        <v>-2916071</v>
      </c>
      <c r="I46" s="20">
        <v>-2950000</v>
      </c>
      <c r="J46" s="20">
        <f>+'CONSUNTIVO 2021 old'!D48</f>
        <v>-2238489.98</v>
      </c>
      <c r="K46" s="20"/>
      <c r="L46" s="16">
        <f t="shared" si="26"/>
        <v>-2238489.98</v>
      </c>
      <c r="M46" s="20">
        <f t="shared" si="27"/>
        <v>-2238489.98</v>
      </c>
      <c r="N46" s="16"/>
      <c r="O46" s="16"/>
      <c r="P46" s="20"/>
      <c r="Q46" s="20">
        <v>-2238489.98</v>
      </c>
      <c r="R46" s="20"/>
      <c r="S46" s="20"/>
      <c r="T46" s="20"/>
      <c r="U46" s="16"/>
      <c r="V46" s="16"/>
      <c r="W46" s="16"/>
      <c r="X46" s="16"/>
      <c r="Y46" s="16"/>
      <c r="Z46" s="16"/>
      <c r="AA46" s="1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ht="15.75" x14ac:dyDescent="0.25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</row>
    <row r="48" spans="1:81" ht="15.75" x14ac:dyDescent="0.25">
      <c r="A48" s="18">
        <v>500100600100</v>
      </c>
      <c r="B48" s="19" t="s">
        <v>8</v>
      </c>
      <c r="C48" s="18">
        <v>-3500</v>
      </c>
      <c r="D48" s="18">
        <v>-13990</v>
      </c>
      <c r="E48" s="18">
        <v>-101200</v>
      </c>
      <c r="F48" s="18">
        <v>-32947</v>
      </c>
      <c r="G48" s="18">
        <f>+G49+G50+G51+G52</f>
        <v>-56460</v>
      </c>
      <c r="H48" s="18">
        <f t="shared" ref="H48:L48" si="28">+H49+H50+H51+H52</f>
        <v>-75100</v>
      </c>
      <c r="I48" s="25">
        <v>-80000</v>
      </c>
      <c r="J48" s="18">
        <f t="shared" si="28"/>
        <v>-85110</v>
      </c>
      <c r="K48" s="18">
        <f t="shared" si="28"/>
        <v>0</v>
      </c>
      <c r="L48" s="18">
        <f t="shared" si="28"/>
        <v>-85110</v>
      </c>
      <c r="M48" s="25">
        <f>SUM(M49:M52)</f>
        <v>-85110</v>
      </c>
      <c r="N48" s="18">
        <v>0</v>
      </c>
      <c r="O48" s="18">
        <v>0</v>
      </c>
      <c r="P48" s="18"/>
      <c r="Q48" s="18">
        <v>-85098</v>
      </c>
      <c r="R48" s="18">
        <f t="shared" ref="R48:Z48" si="29">+R49+R50+R51+R52</f>
        <v>0</v>
      </c>
      <c r="S48" s="18">
        <f t="shared" si="29"/>
        <v>0</v>
      </c>
      <c r="T48" s="18"/>
      <c r="U48" s="18">
        <v>-12</v>
      </c>
      <c r="V48" s="18">
        <v>0</v>
      </c>
      <c r="W48" s="18">
        <v>0</v>
      </c>
      <c r="X48" s="18">
        <v>0</v>
      </c>
      <c r="Y48" s="18">
        <v>0</v>
      </c>
      <c r="Z48" s="18">
        <f t="shared" si="29"/>
        <v>0</v>
      </c>
      <c r="AA48" s="18">
        <v>0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81" ht="15.75" x14ac:dyDescent="0.25">
      <c r="A49" s="16">
        <v>5001006001000010</v>
      </c>
      <c r="B49" s="21" t="s">
        <v>9</v>
      </c>
      <c r="C49" s="16">
        <v>-3500</v>
      </c>
      <c r="D49" s="16">
        <v>-12188</v>
      </c>
      <c r="E49" s="16">
        <v>-100000</v>
      </c>
      <c r="F49" s="16">
        <v>-31641</v>
      </c>
      <c r="G49" s="20">
        <v>-56450</v>
      </c>
      <c r="H49" s="20">
        <v>-75100</v>
      </c>
      <c r="I49" s="20">
        <v>-80000</v>
      </c>
      <c r="J49" s="20">
        <f>+'CONSUNTIVO 2021 old'!D52</f>
        <v>-85100</v>
      </c>
      <c r="K49" s="20"/>
      <c r="L49" s="16">
        <f t="shared" ref="L49:L52" si="30">+J49+K49</f>
        <v>-85100</v>
      </c>
      <c r="M49" s="20">
        <f t="shared" ref="M49:M52" si="31">+N49+O49+P49+Q49+T49+U49+V49+W49+X49+Y49+AA49</f>
        <v>-85100</v>
      </c>
      <c r="N49" s="16"/>
      <c r="O49" s="16"/>
      <c r="P49" s="20"/>
      <c r="Q49" s="20">
        <v>-85100</v>
      </c>
      <c r="R49" s="20"/>
      <c r="S49" s="20"/>
      <c r="T49" s="20"/>
      <c r="U49" s="16"/>
      <c r="V49" s="16"/>
      <c r="W49" s="16">
        <v>0</v>
      </c>
      <c r="X49" s="16">
        <v>0</v>
      </c>
      <c r="Y49" s="16"/>
      <c r="Z49" s="16"/>
      <c r="AA49" s="1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</row>
    <row r="50" spans="1:81" ht="15.75" x14ac:dyDescent="0.25">
      <c r="A50" s="16">
        <v>5001006001000030</v>
      </c>
      <c r="B50" s="21" t="s">
        <v>145</v>
      </c>
      <c r="C50" s="16">
        <v>0</v>
      </c>
      <c r="D50" s="16"/>
      <c r="E50" s="16">
        <v>0</v>
      </c>
      <c r="F50" s="16">
        <v>0</v>
      </c>
      <c r="G50" s="20">
        <f t="shared" ref="G50:G51" si="32">SUM(N50:AA50)</f>
        <v>0</v>
      </c>
      <c r="H50" s="20">
        <v>0</v>
      </c>
      <c r="I50" s="20">
        <v>0</v>
      </c>
      <c r="J50" s="20">
        <f>+'CONSUNTIVO 2021 old'!D53</f>
        <v>0</v>
      </c>
      <c r="K50" s="20"/>
      <c r="L50" s="16">
        <f t="shared" si="30"/>
        <v>0</v>
      </c>
      <c r="M50" s="20">
        <f t="shared" si="31"/>
        <v>0</v>
      </c>
      <c r="N50" s="16"/>
      <c r="O50" s="16"/>
      <c r="P50" s="20"/>
      <c r="Q50" s="20"/>
      <c r="R50" s="20"/>
      <c r="S50" s="20"/>
      <c r="T50" s="20"/>
      <c r="U50" s="16"/>
      <c r="V50" s="16"/>
      <c r="W50" s="16">
        <v>0</v>
      </c>
      <c r="X50" s="16">
        <v>0</v>
      </c>
      <c r="Y50" s="16"/>
      <c r="Z50" s="16"/>
      <c r="AA50" s="1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</row>
    <row r="51" spans="1:81" ht="15.75" x14ac:dyDescent="0.25">
      <c r="A51" s="16">
        <v>5001006001000050</v>
      </c>
      <c r="B51" s="21" t="s">
        <v>146</v>
      </c>
      <c r="C51" s="16">
        <v>0</v>
      </c>
      <c r="D51" s="16">
        <v>-98</v>
      </c>
      <c r="E51" s="16">
        <v>-200</v>
      </c>
      <c r="F51" s="16">
        <v>-28</v>
      </c>
      <c r="G51" s="20">
        <f t="shared" si="32"/>
        <v>-10</v>
      </c>
      <c r="H51" s="20">
        <v>0</v>
      </c>
      <c r="I51" s="20">
        <v>0</v>
      </c>
      <c r="J51" s="20">
        <f>+'CONSUNTIVO 2021 old'!D54</f>
        <v>-10</v>
      </c>
      <c r="K51" s="20"/>
      <c r="L51" s="16">
        <f t="shared" si="30"/>
        <v>-10</v>
      </c>
      <c r="M51" s="20">
        <f t="shared" si="31"/>
        <v>-10</v>
      </c>
      <c r="N51" s="16"/>
      <c r="O51" s="16"/>
      <c r="P51" s="16"/>
      <c r="Q51" s="16">
        <v>2</v>
      </c>
      <c r="R51" s="16"/>
      <c r="S51" s="16"/>
      <c r="T51" s="16"/>
      <c r="U51" s="16">
        <v>-12</v>
      </c>
      <c r="V51" s="16"/>
      <c r="W51" s="16">
        <v>0</v>
      </c>
      <c r="X51" s="16">
        <v>0</v>
      </c>
      <c r="Y51" s="16"/>
      <c r="Z51" s="16"/>
      <c r="AA51" s="1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</row>
    <row r="52" spans="1:81" ht="15.75" x14ac:dyDescent="0.25">
      <c r="A52" s="16">
        <v>5001006001000050</v>
      </c>
      <c r="B52" s="21" t="s">
        <v>147</v>
      </c>
      <c r="C52" s="16">
        <v>0</v>
      </c>
      <c r="D52" s="16">
        <v>-1704</v>
      </c>
      <c r="E52" s="16">
        <v>-1000</v>
      </c>
      <c r="F52" s="16">
        <v>-1278</v>
      </c>
      <c r="G52" s="20">
        <v>0</v>
      </c>
      <c r="H52" s="20">
        <v>0</v>
      </c>
      <c r="I52" s="20">
        <v>0</v>
      </c>
      <c r="J52" s="20">
        <f>+'CONSUNTIVO 2021 old'!D55</f>
        <v>0</v>
      </c>
      <c r="K52" s="20"/>
      <c r="L52" s="16">
        <f t="shared" si="30"/>
        <v>0</v>
      </c>
      <c r="M52" s="20">
        <f t="shared" si="31"/>
        <v>0</v>
      </c>
      <c r="N52" s="16"/>
      <c r="O52" s="16"/>
      <c r="P52" s="16"/>
      <c r="Q52" s="16">
        <v>0</v>
      </c>
      <c r="R52" s="16"/>
      <c r="S52" s="16"/>
      <c r="T52" s="16"/>
      <c r="U52" s="16"/>
      <c r="V52" s="16"/>
      <c r="W52" s="16">
        <v>0</v>
      </c>
      <c r="X52" s="16">
        <v>0</v>
      </c>
      <c r="Y52" s="16"/>
      <c r="Z52" s="16"/>
      <c r="AA52" s="1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</row>
    <row r="53" spans="1:81" ht="15.75" x14ac:dyDescent="0.25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</row>
    <row r="54" spans="1:81" ht="15.75" x14ac:dyDescent="0.25">
      <c r="A54" s="18">
        <v>500100700100</v>
      </c>
      <c r="B54" s="19" t="s">
        <v>148</v>
      </c>
      <c r="C54" s="18">
        <v>-5000</v>
      </c>
      <c r="D54" s="18">
        <v>-15654.44</v>
      </c>
      <c r="E54" s="18">
        <v>0</v>
      </c>
      <c r="F54" s="18">
        <v>-4107</v>
      </c>
      <c r="G54" s="18">
        <f>+G55+G56+G57+G58+G59</f>
        <v>-12513</v>
      </c>
      <c r="H54" s="18">
        <f t="shared" ref="H54" si="33">+H55+H56+H57+H58+H59</f>
        <v>-2058</v>
      </c>
      <c r="I54" s="25">
        <v>-2000</v>
      </c>
      <c r="J54" s="25">
        <f>+J55+J56+J57+J58+J59+J60</f>
        <v>-3115.71</v>
      </c>
      <c r="K54" s="25">
        <f t="shared" ref="K54:L54" si="34">+K55+K56+K57+K58+K59+K60</f>
        <v>0</v>
      </c>
      <c r="L54" s="25">
        <f t="shared" si="34"/>
        <v>-3115.71</v>
      </c>
      <c r="M54" s="25">
        <f>SUM(M55:M59)</f>
        <v>-3060.8900000000003</v>
      </c>
      <c r="N54" s="18">
        <v>0</v>
      </c>
      <c r="O54" s="18">
        <v>0</v>
      </c>
      <c r="P54" s="18"/>
      <c r="Q54" s="18">
        <v>0</v>
      </c>
      <c r="R54" s="18">
        <f t="shared" ref="R54:Z54" si="35">+R55+R56+R57+R58+R59</f>
        <v>0</v>
      </c>
      <c r="S54" s="18">
        <f t="shared" si="35"/>
        <v>0</v>
      </c>
      <c r="T54" s="18"/>
      <c r="U54" s="18">
        <v>0</v>
      </c>
      <c r="V54" s="18">
        <v>-3060.8900000000003</v>
      </c>
      <c r="W54" s="18">
        <v>0</v>
      </c>
      <c r="X54" s="18">
        <v>0</v>
      </c>
      <c r="Y54" s="18">
        <v>0</v>
      </c>
      <c r="Z54" s="18">
        <f t="shared" si="35"/>
        <v>0</v>
      </c>
      <c r="AA54" s="18"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</row>
    <row r="55" spans="1:81" ht="15.75" x14ac:dyDescent="0.25">
      <c r="A55" s="16">
        <v>5001007001000010</v>
      </c>
      <c r="B55" s="21" t="s">
        <v>10</v>
      </c>
      <c r="C55" s="16">
        <v>-5000</v>
      </c>
      <c r="D55" s="16">
        <v>-118</v>
      </c>
      <c r="E55" s="16">
        <v>0</v>
      </c>
      <c r="F55" s="16">
        <v>-33</v>
      </c>
      <c r="G55" s="20">
        <v>-21</v>
      </c>
      <c r="H55" s="20">
        <v>-31</v>
      </c>
      <c r="I55" s="20">
        <v>0</v>
      </c>
      <c r="J55" s="20">
        <f>+'CONSUNTIVO 2021 old'!D58+'CONSUNTIVO 2021 old'!D349</f>
        <v>-75.7</v>
      </c>
      <c r="K55" s="20"/>
      <c r="L55" s="16">
        <f t="shared" ref="L55:L60" si="36">+J55+K55</f>
        <v>-75.7</v>
      </c>
      <c r="M55" s="20">
        <f t="shared" ref="M55:M59" si="37">+N55+O55+P55+Q55+T55+U55+V55+W55+X55+Y55+AA55</f>
        <v>-20.88</v>
      </c>
      <c r="N55" s="16"/>
      <c r="O55" s="16"/>
      <c r="P55" s="16"/>
      <c r="Q55" s="16"/>
      <c r="R55" s="16"/>
      <c r="S55" s="16"/>
      <c r="T55" s="16"/>
      <c r="U55" s="16"/>
      <c r="V55" s="16">
        <v>-20.88</v>
      </c>
      <c r="W55" s="16"/>
      <c r="X55" s="16"/>
      <c r="Y55" s="16"/>
      <c r="Z55" s="16"/>
      <c r="AA55" s="1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</row>
    <row r="56" spans="1:81" ht="15.75" x14ac:dyDescent="0.25">
      <c r="A56" s="16">
        <v>5001007001000010</v>
      </c>
      <c r="B56" s="21" t="s">
        <v>149</v>
      </c>
      <c r="C56" s="16"/>
      <c r="D56" s="16"/>
      <c r="E56" s="16">
        <v>0</v>
      </c>
      <c r="F56" s="16">
        <v>0</v>
      </c>
      <c r="G56" s="20">
        <v>0</v>
      </c>
      <c r="H56" s="20">
        <v>0</v>
      </c>
      <c r="I56" s="20">
        <v>0</v>
      </c>
      <c r="J56" s="20">
        <f>+'CONSUNTIVO 2021 old'!D59</f>
        <v>0</v>
      </c>
      <c r="K56" s="20"/>
      <c r="L56" s="16">
        <f t="shared" si="36"/>
        <v>0</v>
      </c>
      <c r="M56" s="20">
        <f t="shared" si="37"/>
        <v>0</v>
      </c>
      <c r="N56" s="16"/>
      <c r="O56" s="16"/>
      <c r="P56" s="16"/>
      <c r="Q56" s="16"/>
      <c r="R56" s="16"/>
      <c r="S56" s="16"/>
      <c r="T56" s="16"/>
      <c r="U56" s="20"/>
      <c r="V56" s="20"/>
      <c r="W56" s="20"/>
      <c r="X56" s="20"/>
      <c r="Y56" s="16"/>
      <c r="Z56" s="16"/>
      <c r="AA56" s="1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</row>
    <row r="57" spans="1:81" ht="15.75" x14ac:dyDescent="0.25">
      <c r="A57" s="16">
        <v>5001007001000010</v>
      </c>
      <c r="B57" s="21" t="s">
        <v>150</v>
      </c>
      <c r="C57" s="16"/>
      <c r="D57" s="16">
        <v>-2095.44</v>
      </c>
      <c r="E57" s="16">
        <v>0</v>
      </c>
      <c r="F57" s="16">
        <v>-4074</v>
      </c>
      <c r="G57" s="20">
        <v>-2298</v>
      </c>
      <c r="H57" s="20">
        <v>-2027</v>
      </c>
      <c r="I57" s="20">
        <v>-2000</v>
      </c>
      <c r="J57" s="20">
        <f>+'CONSUNTIVO 2021 old'!D60</f>
        <v>-3040.01</v>
      </c>
      <c r="K57" s="20"/>
      <c r="L57" s="16">
        <f t="shared" si="36"/>
        <v>-3040.01</v>
      </c>
      <c r="M57" s="20">
        <f t="shared" si="37"/>
        <v>-3040.01</v>
      </c>
      <c r="N57" s="16"/>
      <c r="O57" s="16"/>
      <c r="P57" s="16"/>
      <c r="Q57" s="16"/>
      <c r="R57" s="16"/>
      <c r="S57" s="16"/>
      <c r="T57" s="16"/>
      <c r="U57" s="20"/>
      <c r="V57" s="20">
        <v>-3040.01</v>
      </c>
      <c r="W57" s="20"/>
      <c r="X57" s="20"/>
      <c r="Y57" s="16"/>
      <c r="Z57" s="16"/>
      <c r="AA57" s="1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</row>
    <row r="58" spans="1:81" ht="15.75" x14ac:dyDescent="0.25">
      <c r="A58" s="16">
        <v>5001007001000060</v>
      </c>
      <c r="B58" s="17" t="s">
        <v>151</v>
      </c>
      <c r="C58" s="16"/>
      <c r="D58" s="16">
        <v>-81</v>
      </c>
      <c r="E58" s="16"/>
      <c r="F58" s="16"/>
      <c r="G58" s="20">
        <v>-318</v>
      </c>
      <c r="H58" s="20">
        <v>0</v>
      </c>
      <c r="I58" s="20">
        <v>0</v>
      </c>
      <c r="J58" s="20">
        <f>+'CONSUNTIVO 2021 old'!D61</f>
        <v>0</v>
      </c>
      <c r="K58" s="20"/>
      <c r="L58" s="16">
        <f t="shared" si="36"/>
        <v>0</v>
      </c>
      <c r="M58" s="20">
        <f t="shared" si="37"/>
        <v>0</v>
      </c>
      <c r="N58" s="16"/>
      <c r="O58" s="16"/>
      <c r="P58" s="16"/>
      <c r="Q58" s="16"/>
      <c r="R58" s="16"/>
      <c r="S58" s="16"/>
      <c r="T58" s="16"/>
      <c r="U58" s="20"/>
      <c r="V58" s="20"/>
      <c r="W58" s="20"/>
      <c r="X58" s="20"/>
      <c r="Y58" s="16"/>
      <c r="Z58" s="16"/>
      <c r="AA58" s="1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</row>
    <row r="59" spans="1:81" ht="15.75" x14ac:dyDescent="0.25">
      <c r="A59" s="16">
        <v>5001007001000070</v>
      </c>
      <c r="B59" s="17" t="s">
        <v>316</v>
      </c>
      <c r="C59" s="18"/>
      <c r="D59" s="16">
        <v>-13360</v>
      </c>
      <c r="E59" s="16">
        <v>0</v>
      </c>
      <c r="F59" s="16">
        <v>0</v>
      </c>
      <c r="G59" s="20">
        <v>-9876</v>
      </c>
      <c r="H59" s="20">
        <v>0</v>
      </c>
      <c r="I59" s="20">
        <v>0</v>
      </c>
      <c r="J59" s="20">
        <f>+'CONSUNTIVO 2021 old'!D62</f>
        <v>0</v>
      </c>
      <c r="K59" s="20"/>
      <c r="L59" s="16">
        <f t="shared" si="36"/>
        <v>0</v>
      </c>
      <c r="M59" s="20">
        <f t="shared" si="37"/>
        <v>0</v>
      </c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</row>
    <row r="60" spans="1:81" ht="15.75" x14ac:dyDescent="0.25">
      <c r="A60" s="16">
        <v>5001007001000080</v>
      </c>
      <c r="B60" s="17" t="s">
        <v>316</v>
      </c>
      <c r="C60" s="18"/>
      <c r="D60" s="16"/>
      <c r="E60" s="16"/>
      <c r="F60" s="16"/>
      <c r="G60" s="20"/>
      <c r="H60" s="20"/>
      <c r="I60" s="20"/>
      <c r="J60" s="20">
        <f>+'CONSUNTIVO 2021 old'!D63</f>
        <v>0</v>
      </c>
      <c r="K60" s="20"/>
      <c r="L60" s="16">
        <f t="shared" si="36"/>
        <v>0</v>
      </c>
      <c r="M60" s="20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</row>
    <row r="61" spans="1:81" ht="15.75" x14ac:dyDescent="0.25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</row>
    <row r="62" spans="1:81" ht="15.75" x14ac:dyDescent="0.25">
      <c r="A62" s="18">
        <v>500100800100</v>
      </c>
      <c r="B62" s="19" t="s">
        <v>11</v>
      </c>
      <c r="C62" s="18">
        <v>-58100</v>
      </c>
      <c r="D62" s="18">
        <v>-39188.720000000001</v>
      </c>
      <c r="E62" s="18">
        <v>-41500</v>
      </c>
      <c r="F62" s="18">
        <v>-106546</v>
      </c>
      <c r="G62" s="18">
        <f>+G63+G64+G65+G66+G67+G68+G69+G70+G71+G72</f>
        <v>-306489</v>
      </c>
      <c r="H62" s="18">
        <f>+H63+H64+H65+H66+H67+H68+H69+H70+H71+H72+H73</f>
        <v>-60446</v>
      </c>
      <c r="I62" s="25">
        <v>-69000</v>
      </c>
      <c r="J62" s="18">
        <f>+J63+J64+J65+J66+J67+J68+J69+J70+J71+J72+J73</f>
        <v>-27165.85</v>
      </c>
      <c r="K62" s="18">
        <f t="shared" ref="K62:L62" si="38">+K63+K64+K65+K66+K67+K68+K69+K70+K71+K72+K73</f>
        <v>563</v>
      </c>
      <c r="L62" s="18">
        <f t="shared" si="38"/>
        <v>-26602.85</v>
      </c>
      <c r="M62" s="25">
        <f>SUM(M63:M72)</f>
        <v>-32782.51</v>
      </c>
      <c r="N62" s="18">
        <v>-1398</v>
      </c>
      <c r="O62" s="18">
        <v>0</v>
      </c>
      <c r="P62" s="18"/>
      <c r="Q62" s="18">
        <v>-24198.18</v>
      </c>
      <c r="R62" s="18">
        <f t="shared" ref="R62:Z62" si="39">+R63+R64+R65+R66+R67+R68+R69+R70+R71+R72+R74</f>
        <v>0</v>
      </c>
      <c r="S62" s="18">
        <f t="shared" si="39"/>
        <v>0</v>
      </c>
      <c r="T62" s="18"/>
      <c r="U62" s="18">
        <v>-1199.33</v>
      </c>
      <c r="V62" s="18">
        <v>-140</v>
      </c>
      <c r="W62" s="18">
        <v>-6180</v>
      </c>
      <c r="X62" s="18">
        <v>-867</v>
      </c>
      <c r="Y62" s="18">
        <v>0</v>
      </c>
      <c r="Z62" s="18">
        <f t="shared" si="39"/>
        <v>0</v>
      </c>
      <c r="AA62" s="18"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</row>
    <row r="63" spans="1:81" ht="15.75" x14ac:dyDescent="0.25">
      <c r="A63" s="16">
        <v>5001008001000010</v>
      </c>
      <c r="B63" s="21" t="s">
        <v>12</v>
      </c>
      <c r="C63" s="16"/>
      <c r="D63" s="16"/>
      <c r="E63" s="16">
        <v>0</v>
      </c>
      <c r="F63" s="16">
        <v>0</v>
      </c>
      <c r="G63" s="20">
        <v>-1700</v>
      </c>
      <c r="H63" s="20">
        <v>0</v>
      </c>
      <c r="I63" s="20">
        <v>0</v>
      </c>
      <c r="J63" s="20">
        <f>+'CONSUNTIVO 2021 old'!D66</f>
        <v>-140</v>
      </c>
      <c r="K63" s="20"/>
      <c r="L63" s="16">
        <f t="shared" ref="L63:L73" si="40">+J63+K63</f>
        <v>-140</v>
      </c>
      <c r="M63" s="20">
        <f t="shared" ref="M63:M72" si="41">+N63+O63+P63+Q63+T63+U63+V63+W63+X63+Y63+AA63</f>
        <v>-140</v>
      </c>
      <c r="N63" s="16"/>
      <c r="O63" s="16"/>
      <c r="P63" s="16"/>
      <c r="Q63" s="16"/>
      <c r="R63" s="16"/>
      <c r="S63" s="16"/>
      <c r="T63" s="16"/>
      <c r="U63" s="16">
        <v>0</v>
      </c>
      <c r="V63" s="16">
        <v>-140</v>
      </c>
      <c r="W63" s="16">
        <v>0</v>
      </c>
      <c r="X63" s="16"/>
      <c r="Y63" s="16"/>
      <c r="Z63" s="16"/>
      <c r="AA63" s="16"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</row>
    <row r="64" spans="1:81" ht="15.75" x14ac:dyDescent="0.25">
      <c r="A64" s="16">
        <v>5001008001000020</v>
      </c>
      <c r="B64" s="21" t="s">
        <v>13</v>
      </c>
      <c r="C64" s="16"/>
      <c r="D64" s="16">
        <v>-195</v>
      </c>
      <c r="E64" s="16">
        <v>0</v>
      </c>
      <c r="F64" s="16">
        <v>-5909</v>
      </c>
      <c r="G64" s="20">
        <v>-4500</v>
      </c>
      <c r="H64" s="20">
        <v>0</v>
      </c>
      <c r="I64" s="20">
        <v>0</v>
      </c>
      <c r="J64" s="20">
        <f>+'CONSUNTIVO 2021 old'!D67</f>
        <v>0</v>
      </c>
      <c r="K64" s="20"/>
      <c r="L64" s="16">
        <f t="shared" si="40"/>
        <v>0</v>
      </c>
      <c r="M64" s="20">
        <f t="shared" si="41"/>
        <v>-6180</v>
      </c>
      <c r="N64" s="16"/>
      <c r="O64" s="16"/>
      <c r="P64" s="20"/>
      <c r="Q64" s="20"/>
      <c r="R64" s="20"/>
      <c r="S64" s="20"/>
      <c r="T64" s="20"/>
      <c r="U64" s="20">
        <v>0</v>
      </c>
      <c r="V64" s="20">
        <v>0</v>
      </c>
      <c r="W64" s="20">
        <v>-6180</v>
      </c>
      <c r="X64" s="16"/>
      <c r="Y64" s="16"/>
      <c r="Z64" s="16"/>
      <c r="AA64" s="16"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</row>
    <row r="65" spans="1:81" ht="15.75" x14ac:dyDescent="0.25">
      <c r="A65" s="16">
        <v>5001008001000020</v>
      </c>
      <c r="B65" s="21" t="s">
        <v>152</v>
      </c>
      <c r="C65" s="16"/>
      <c r="D65" s="16">
        <v>-120</v>
      </c>
      <c r="E65" s="16">
        <v>0</v>
      </c>
      <c r="F65" s="16">
        <v>-190</v>
      </c>
      <c r="G65" s="20">
        <v>-171</v>
      </c>
      <c r="H65" s="20">
        <v>0</v>
      </c>
      <c r="I65" s="20">
        <v>0</v>
      </c>
      <c r="J65" s="20">
        <f>+'CONSUNTIVO 2021 old'!D68</f>
        <v>0</v>
      </c>
      <c r="K65" s="20"/>
      <c r="L65" s="16">
        <f t="shared" si="40"/>
        <v>0</v>
      </c>
      <c r="M65" s="20">
        <f t="shared" si="41"/>
        <v>-1199.33</v>
      </c>
      <c r="N65" s="16"/>
      <c r="O65" s="16"/>
      <c r="P65" s="20"/>
      <c r="Q65" s="20"/>
      <c r="R65" s="20"/>
      <c r="S65" s="20"/>
      <c r="T65" s="20"/>
      <c r="U65" s="20">
        <v>-1199.33</v>
      </c>
      <c r="V65" s="20"/>
      <c r="W65" s="20">
        <v>0</v>
      </c>
      <c r="X65" s="16"/>
      <c r="Y65" s="16"/>
      <c r="Z65" s="16"/>
      <c r="AA65" s="1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</row>
    <row r="66" spans="1:81" ht="15.75" x14ac:dyDescent="0.25">
      <c r="A66" s="16">
        <v>5001008001000020</v>
      </c>
      <c r="B66" s="21" t="s">
        <v>345</v>
      </c>
      <c r="C66" s="16"/>
      <c r="D66" s="16">
        <v>-33248.199999999997</v>
      </c>
      <c r="E66" s="16">
        <v>-34500</v>
      </c>
      <c r="F66" s="16">
        <v>-28301</v>
      </c>
      <c r="G66" s="20">
        <v>-67781</v>
      </c>
      <c r="H66" s="20">
        <v>-35043</v>
      </c>
      <c r="I66" s="20">
        <v>-69000</v>
      </c>
      <c r="J66" s="20">
        <f>+'CONSUNTIVO 2021 old'!D69</f>
        <v>-25127.01</v>
      </c>
      <c r="K66" s="20"/>
      <c r="L66" s="16">
        <f t="shared" si="40"/>
        <v>-25127.01</v>
      </c>
      <c r="M66" s="20">
        <f t="shared" si="41"/>
        <v>-23927.68</v>
      </c>
      <c r="N66" s="16"/>
      <c r="O66" s="16"/>
      <c r="P66" s="20"/>
      <c r="Q66" s="20">
        <v>-23927.68</v>
      </c>
      <c r="R66" s="20"/>
      <c r="S66" s="20"/>
      <c r="T66" s="20"/>
      <c r="U66" s="20">
        <v>0</v>
      </c>
      <c r="V66" s="20">
        <v>0</v>
      </c>
      <c r="W66" s="20">
        <v>0</v>
      </c>
      <c r="X66" s="16"/>
      <c r="Y66" s="16"/>
      <c r="Z66" s="16"/>
      <c r="AA66" s="1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</row>
    <row r="67" spans="1:81" ht="15.75" x14ac:dyDescent="0.25">
      <c r="A67" s="16">
        <v>5001008001000020</v>
      </c>
      <c r="B67" s="21" t="s">
        <v>153</v>
      </c>
      <c r="C67" s="16"/>
      <c r="D67" s="16">
        <v>-1200</v>
      </c>
      <c r="E67" s="16">
        <v>0</v>
      </c>
      <c r="F67" s="16">
        <v>-855</v>
      </c>
      <c r="G67" s="20">
        <v>-837</v>
      </c>
      <c r="H67" s="20">
        <v>-762</v>
      </c>
      <c r="I67" s="20">
        <v>0</v>
      </c>
      <c r="J67" s="20">
        <f>+'CONSUNTIVO 2021 old'!D70</f>
        <v>-867</v>
      </c>
      <c r="K67" s="20"/>
      <c r="L67" s="16">
        <f t="shared" si="40"/>
        <v>-867</v>
      </c>
      <c r="M67" s="20">
        <f t="shared" si="41"/>
        <v>-867</v>
      </c>
      <c r="N67" s="16"/>
      <c r="O67" s="16"/>
      <c r="P67" s="20"/>
      <c r="Q67" s="20"/>
      <c r="R67" s="20"/>
      <c r="S67" s="20"/>
      <c r="T67" s="20"/>
      <c r="U67" s="20">
        <v>0</v>
      </c>
      <c r="V67" s="20">
        <v>0</v>
      </c>
      <c r="W67" s="20">
        <v>0</v>
      </c>
      <c r="X67" s="16">
        <v>-867</v>
      </c>
      <c r="Y67" s="16"/>
      <c r="Z67" s="16"/>
      <c r="AA67" s="16"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</row>
    <row r="68" spans="1:81" ht="15.75" x14ac:dyDescent="0.25">
      <c r="A68" s="16">
        <v>5001008001000030</v>
      </c>
      <c r="B68" s="21" t="s">
        <v>14</v>
      </c>
      <c r="C68" s="16">
        <v>-300</v>
      </c>
      <c r="D68" s="16">
        <v>0</v>
      </c>
      <c r="E68" s="16">
        <v>-1000</v>
      </c>
      <c r="F68" s="16">
        <v>0</v>
      </c>
      <c r="G68" s="20">
        <f t="shared" ref="G68:G70" si="42">SUM(N68:AA68)</f>
        <v>0</v>
      </c>
      <c r="H68" s="20">
        <v>0</v>
      </c>
      <c r="I68" s="20">
        <v>0</v>
      </c>
      <c r="J68" s="20">
        <f>+'CONSUNTIVO 2021 old'!D71</f>
        <v>0</v>
      </c>
      <c r="K68" s="20"/>
      <c r="L68" s="16">
        <f t="shared" si="40"/>
        <v>0</v>
      </c>
      <c r="M68" s="20">
        <f t="shared" si="41"/>
        <v>0</v>
      </c>
      <c r="N68" s="16"/>
      <c r="O68" s="16"/>
      <c r="P68" s="20"/>
      <c r="Q68" s="20"/>
      <c r="R68" s="20"/>
      <c r="S68" s="20"/>
      <c r="T68" s="20"/>
      <c r="U68" s="20">
        <v>0</v>
      </c>
      <c r="V68" s="20">
        <v>0</v>
      </c>
      <c r="W68" s="20">
        <v>0</v>
      </c>
      <c r="X68" s="16"/>
      <c r="Y68" s="16"/>
      <c r="Z68" s="16"/>
      <c r="AA68" s="16"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</row>
    <row r="69" spans="1:81" ht="15.75" x14ac:dyDescent="0.25">
      <c r="A69" s="16">
        <v>5001008001000030</v>
      </c>
      <c r="B69" s="21" t="s">
        <v>154</v>
      </c>
      <c r="C69" s="16">
        <v>-37800</v>
      </c>
      <c r="D69" s="16">
        <v>-4425.5200000000004</v>
      </c>
      <c r="E69" s="16">
        <v>-6000</v>
      </c>
      <c r="F69" s="16">
        <v>-1325</v>
      </c>
      <c r="G69" s="20">
        <v>-92271</v>
      </c>
      <c r="H69" s="20">
        <v>-227</v>
      </c>
      <c r="I69" s="20">
        <v>0</v>
      </c>
      <c r="J69" s="20">
        <f>+'CONSUNTIVO 2021 old'!D72</f>
        <v>-270.5</v>
      </c>
      <c r="K69" s="20"/>
      <c r="L69" s="16">
        <f t="shared" si="40"/>
        <v>-270.5</v>
      </c>
      <c r="M69" s="20">
        <f t="shared" si="41"/>
        <v>-270.5</v>
      </c>
      <c r="N69" s="16"/>
      <c r="O69" s="16"/>
      <c r="P69" s="20"/>
      <c r="Q69" s="20">
        <v>-270.5</v>
      </c>
      <c r="R69" s="20"/>
      <c r="S69" s="20"/>
      <c r="T69" s="20"/>
      <c r="U69" s="20">
        <v>0</v>
      </c>
      <c r="V69" s="20">
        <v>0</v>
      </c>
      <c r="W69" s="20">
        <v>0</v>
      </c>
      <c r="X69" s="16"/>
      <c r="Y69" s="16"/>
      <c r="Z69" s="16">
        <v>0</v>
      </c>
      <c r="AA69" s="16"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</row>
    <row r="70" spans="1:81" ht="15.75" x14ac:dyDescent="0.25">
      <c r="A70" s="16">
        <v>5001008001000040</v>
      </c>
      <c r="B70" s="21" t="s">
        <v>155</v>
      </c>
      <c r="C70" s="16">
        <v>-20000</v>
      </c>
      <c r="D70" s="16">
        <v>0</v>
      </c>
      <c r="E70" s="16">
        <v>0</v>
      </c>
      <c r="F70" s="16">
        <v>0</v>
      </c>
      <c r="G70" s="20">
        <f t="shared" si="42"/>
        <v>0</v>
      </c>
      <c r="H70" s="20">
        <v>0</v>
      </c>
      <c r="I70" s="20">
        <v>0</v>
      </c>
      <c r="J70" s="20">
        <f>+'CONSUNTIVO 2021 old'!D73</f>
        <v>0</v>
      </c>
      <c r="K70" s="20"/>
      <c r="L70" s="16">
        <f t="shared" si="40"/>
        <v>0</v>
      </c>
      <c r="M70" s="20">
        <f t="shared" si="41"/>
        <v>0</v>
      </c>
      <c r="N70" s="16"/>
      <c r="O70" s="16"/>
      <c r="P70" s="16"/>
      <c r="Q70" s="16"/>
      <c r="R70" s="16"/>
      <c r="S70" s="16"/>
      <c r="T70" s="16"/>
      <c r="U70" s="16">
        <v>0</v>
      </c>
      <c r="V70" s="16">
        <v>0</v>
      </c>
      <c r="W70" s="16">
        <v>0</v>
      </c>
      <c r="X70" s="16"/>
      <c r="Y70" s="16"/>
      <c r="Z70" s="16"/>
      <c r="AA70" s="16"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</row>
    <row r="71" spans="1:81" ht="15.75" x14ac:dyDescent="0.25">
      <c r="A71" s="16">
        <v>5001008001000040</v>
      </c>
      <c r="B71" s="21" t="s">
        <v>323</v>
      </c>
      <c r="C71" s="16"/>
      <c r="D71" s="16">
        <v>0</v>
      </c>
      <c r="E71" s="16">
        <v>0</v>
      </c>
      <c r="F71" s="16">
        <v>-24971</v>
      </c>
      <c r="G71" s="20">
        <v>-1130</v>
      </c>
      <c r="H71" s="20">
        <v>0</v>
      </c>
      <c r="I71" s="20">
        <v>0</v>
      </c>
      <c r="J71" s="20">
        <f>+'CONSUNTIVO 2021 old'!D74</f>
        <v>-1398</v>
      </c>
      <c r="K71" s="26">
        <v>1200</v>
      </c>
      <c r="L71" s="16">
        <f t="shared" si="40"/>
        <v>-198</v>
      </c>
      <c r="M71" s="20">
        <f t="shared" si="41"/>
        <v>-198</v>
      </c>
      <c r="N71" s="16">
        <f>-1398+1200</f>
        <v>-198</v>
      </c>
      <c r="O71" s="16"/>
      <c r="P71" s="16"/>
      <c r="Q71" s="16"/>
      <c r="R71" s="16"/>
      <c r="S71" s="16"/>
      <c r="T71" s="16"/>
      <c r="U71" s="16">
        <v>0</v>
      </c>
      <c r="V71" s="16">
        <v>0</v>
      </c>
      <c r="W71" s="16">
        <v>0</v>
      </c>
      <c r="X71" s="16"/>
      <c r="Y71" s="16"/>
      <c r="Z71" s="16"/>
      <c r="AA71" s="16"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</row>
    <row r="72" spans="1:81" ht="15.75" x14ac:dyDescent="0.25">
      <c r="A72" s="16">
        <v>5001008001000040</v>
      </c>
      <c r="B72" s="21" t="s">
        <v>324</v>
      </c>
      <c r="C72" s="16"/>
      <c r="D72" s="16">
        <v>0</v>
      </c>
      <c r="E72" s="16">
        <v>0</v>
      </c>
      <c r="F72" s="16">
        <v>-40030</v>
      </c>
      <c r="G72" s="20">
        <v>-138099</v>
      </c>
      <c r="H72" s="20">
        <v>-4414</v>
      </c>
      <c r="I72" s="20">
        <v>0</v>
      </c>
      <c r="J72" s="20">
        <f>+'CONSUNTIVO 2021 old'!D75</f>
        <v>0</v>
      </c>
      <c r="K72" s="20"/>
      <c r="L72" s="16">
        <f t="shared" si="40"/>
        <v>0</v>
      </c>
      <c r="M72" s="20">
        <f t="shared" si="41"/>
        <v>0</v>
      </c>
      <c r="N72" s="16"/>
      <c r="O72" s="16"/>
      <c r="P72" s="16"/>
      <c r="Q72" s="16"/>
      <c r="R72" s="16"/>
      <c r="S72" s="16"/>
      <c r="T72" s="16"/>
      <c r="U72" s="16">
        <v>0</v>
      </c>
      <c r="V72" s="16">
        <v>0</v>
      </c>
      <c r="W72" s="16">
        <v>0</v>
      </c>
      <c r="X72" s="16"/>
      <c r="Y72" s="16"/>
      <c r="Z72" s="16"/>
      <c r="AA72" s="16"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</row>
    <row r="73" spans="1:81" ht="15.75" x14ac:dyDescent="0.25">
      <c r="A73" s="16"/>
      <c r="B73" s="21" t="s">
        <v>343</v>
      </c>
      <c r="C73" s="16"/>
      <c r="D73" s="16"/>
      <c r="E73" s="16"/>
      <c r="F73" s="16"/>
      <c r="G73" s="20"/>
      <c r="H73" s="20">
        <v>-20000</v>
      </c>
      <c r="I73" s="20"/>
      <c r="J73" s="26">
        <f>+'CONSUNTIVO 2021 old'!D76</f>
        <v>636.66</v>
      </c>
      <c r="K73" s="26">
        <v>-637</v>
      </c>
      <c r="L73" s="16">
        <f t="shared" si="40"/>
        <v>-0.34000000000003183</v>
      </c>
      <c r="M73" s="20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</row>
    <row r="74" spans="1:81" ht="15.75" x14ac:dyDescent="0.25">
      <c r="A74" s="25">
        <v>500100800200</v>
      </c>
      <c r="B74" s="27" t="s">
        <v>156</v>
      </c>
      <c r="C74" s="25"/>
      <c r="D74" s="25">
        <v>0</v>
      </c>
      <c r="E74" s="16">
        <v>0</v>
      </c>
      <c r="F74" s="16">
        <v>-4965</v>
      </c>
      <c r="G74" s="16"/>
      <c r="H74" s="16">
        <v>0</v>
      </c>
      <c r="I74" s="16"/>
      <c r="J74" s="16"/>
      <c r="K74" s="16"/>
      <c r="L74" s="16"/>
      <c r="M74" s="16"/>
      <c r="N74" s="25"/>
      <c r="O74" s="25"/>
      <c r="P74" s="25"/>
      <c r="Q74" s="25"/>
      <c r="R74" s="25"/>
      <c r="S74" s="25"/>
      <c r="T74" s="25"/>
      <c r="U74" s="25">
        <v>0</v>
      </c>
      <c r="V74" s="25">
        <v>0</v>
      </c>
      <c r="W74" s="25">
        <v>0</v>
      </c>
      <c r="X74" s="25"/>
      <c r="Y74" s="25"/>
      <c r="Z74" s="25"/>
      <c r="AA74" s="25"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</row>
    <row r="75" spans="1:81" ht="15.75" x14ac:dyDescent="0.25">
      <c r="A75" s="14">
        <v>5001009</v>
      </c>
      <c r="B75" s="15" t="s">
        <v>15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>
        <v>0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</row>
    <row r="76" spans="1:81" ht="15.75" x14ac:dyDescent="0.25">
      <c r="A76" s="18">
        <v>500100900100</v>
      </c>
      <c r="B76" s="19" t="s">
        <v>16</v>
      </c>
      <c r="C76" s="18">
        <v>-177000</v>
      </c>
      <c r="D76" s="18">
        <v>-245548</v>
      </c>
      <c r="E76" s="18">
        <v>-322000</v>
      </c>
      <c r="F76" s="18">
        <v>-147665</v>
      </c>
      <c r="G76" s="18">
        <f>+G77</f>
        <v>-1234</v>
      </c>
      <c r="H76" s="18">
        <f t="shared" ref="H76:L76" si="43">+H77</f>
        <v>-468</v>
      </c>
      <c r="I76" s="25"/>
      <c r="J76" s="18">
        <f t="shared" si="43"/>
        <v>0</v>
      </c>
      <c r="K76" s="18">
        <f t="shared" si="43"/>
        <v>0</v>
      </c>
      <c r="L76" s="18">
        <f t="shared" si="43"/>
        <v>0</v>
      </c>
      <c r="M76" s="25">
        <f>SUM(M77)</f>
        <v>0</v>
      </c>
      <c r="N76" s="18"/>
      <c r="O76" s="18">
        <v>0</v>
      </c>
      <c r="P76" s="18"/>
      <c r="Q76" s="18">
        <v>0</v>
      </c>
      <c r="R76" s="18">
        <f t="shared" ref="R76:Z76" si="44">+R77</f>
        <v>0</v>
      </c>
      <c r="S76" s="18">
        <f t="shared" si="44"/>
        <v>0</v>
      </c>
      <c r="T76" s="18"/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f t="shared" si="44"/>
        <v>0</v>
      </c>
      <c r="AA76" s="18">
        <v>0</v>
      </c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</row>
    <row r="77" spans="1:81" ht="15.75" x14ac:dyDescent="0.25">
      <c r="A77" s="16">
        <v>5001009001000010</v>
      </c>
      <c r="B77" s="21" t="s">
        <v>157</v>
      </c>
      <c r="C77" s="16">
        <v>-177000</v>
      </c>
      <c r="D77" s="16">
        <v>-245548</v>
      </c>
      <c r="E77" s="16">
        <v>-322000</v>
      </c>
      <c r="F77" s="16">
        <v>-147665</v>
      </c>
      <c r="G77" s="20">
        <v>-1234</v>
      </c>
      <c r="H77" s="20">
        <v>-468</v>
      </c>
      <c r="I77" s="20">
        <v>0</v>
      </c>
      <c r="J77" s="20">
        <f>+'CONSUNTIVO 2021 old'!D80</f>
        <v>0</v>
      </c>
      <c r="K77" s="20"/>
      <c r="L77" s="16">
        <f t="shared" ref="L77" si="45">+J77+K77</f>
        <v>0</v>
      </c>
      <c r="M77" s="20">
        <f t="shared" ref="M77:M79" si="46">+N77+O77+P77+Q77+T77+U77+V77+W77+X77+Y77+AA77</f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>
        <v>0</v>
      </c>
      <c r="AA77" s="1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</row>
    <row r="78" spans="1:81" ht="15.75" x14ac:dyDescent="0.25">
      <c r="A78" s="25">
        <v>500100900200</v>
      </c>
      <c r="B78" s="27" t="s">
        <v>17</v>
      </c>
      <c r="C78" s="25">
        <v>0</v>
      </c>
      <c r="D78" s="25">
        <v>-82</v>
      </c>
      <c r="E78" s="18">
        <v>-200000</v>
      </c>
      <c r="F78" s="18">
        <v>-41</v>
      </c>
      <c r="G78" s="18">
        <f>+G79</f>
        <v>-1057485</v>
      </c>
      <c r="H78" s="18">
        <f t="shared" ref="H78:L78" si="47">+H79</f>
        <v>0</v>
      </c>
      <c r="I78" s="25">
        <v>-120000</v>
      </c>
      <c r="J78" s="18">
        <f t="shared" si="47"/>
        <v>-56665.78</v>
      </c>
      <c r="K78" s="18">
        <f t="shared" si="47"/>
        <v>0</v>
      </c>
      <c r="L78" s="18">
        <f t="shared" si="47"/>
        <v>-56665.78</v>
      </c>
      <c r="M78" s="25">
        <f>SUM(M79)</f>
        <v>-56665.78</v>
      </c>
      <c r="N78" s="18"/>
      <c r="O78" s="18">
        <v>0</v>
      </c>
      <c r="P78" s="18"/>
      <c r="Q78" s="18">
        <v>0</v>
      </c>
      <c r="R78" s="18">
        <f t="shared" ref="R78:Z78" si="48">+R79</f>
        <v>0</v>
      </c>
      <c r="S78" s="18">
        <f t="shared" si="48"/>
        <v>0</v>
      </c>
      <c r="T78" s="18"/>
      <c r="U78" s="18">
        <v>0</v>
      </c>
      <c r="V78" s="18">
        <v>-56665.78</v>
      </c>
      <c r="W78" s="18">
        <v>0</v>
      </c>
      <c r="X78" s="18">
        <v>0</v>
      </c>
      <c r="Y78" s="18">
        <v>0</v>
      </c>
      <c r="Z78" s="18">
        <f t="shared" si="48"/>
        <v>0</v>
      </c>
      <c r="AA78" s="18"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</row>
    <row r="79" spans="1:81" ht="15.75" x14ac:dyDescent="0.25">
      <c r="A79" s="16">
        <v>5001009002000010</v>
      </c>
      <c r="B79" s="17" t="s">
        <v>158</v>
      </c>
      <c r="C79" s="18"/>
      <c r="D79" s="16">
        <v>-82</v>
      </c>
      <c r="E79" s="16">
        <v>-200000</v>
      </c>
      <c r="F79" s="16">
        <v>-41</v>
      </c>
      <c r="G79" s="20">
        <v>-1057485</v>
      </c>
      <c r="H79" s="20">
        <v>0</v>
      </c>
      <c r="I79" s="20">
        <v>-120000</v>
      </c>
      <c r="J79" s="60">
        <f>+'CONSUNTIVO 2021 old'!D82</f>
        <v>-56665.78</v>
      </c>
      <c r="K79" s="20"/>
      <c r="L79" s="16">
        <f t="shared" ref="L79" si="49">+J79+K79</f>
        <v>-56665.78</v>
      </c>
      <c r="M79" s="20">
        <f t="shared" si="46"/>
        <v>-56665.78</v>
      </c>
      <c r="N79" s="18"/>
      <c r="O79" s="18"/>
      <c r="P79" s="20"/>
      <c r="Q79" s="20"/>
      <c r="R79" s="25"/>
      <c r="S79" s="25"/>
      <c r="T79" s="25"/>
      <c r="U79" s="20"/>
      <c r="V79" s="20">
        <v>-56665.78</v>
      </c>
      <c r="W79" s="25"/>
      <c r="X79" s="20"/>
      <c r="Y79" s="25"/>
      <c r="Z79" s="18"/>
      <c r="AA79" s="18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</row>
    <row r="80" spans="1:81" ht="15.75" x14ac:dyDescent="0.25">
      <c r="A80" s="14">
        <v>5002</v>
      </c>
      <c r="B80" s="15" t="s">
        <v>18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</row>
    <row r="81" spans="1:81" ht="15.75" x14ac:dyDescent="0.25">
      <c r="A81" s="14">
        <v>5002001</v>
      </c>
      <c r="B81" s="15" t="s">
        <v>159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>
        <v>0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</row>
    <row r="82" spans="1:81" ht="15.75" x14ac:dyDescent="0.25">
      <c r="A82" s="18">
        <v>500200100100</v>
      </c>
      <c r="B82" s="19" t="s">
        <v>160</v>
      </c>
      <c r="C82" s="18">
        <v>-210000</v>
      </c>
      <c r="D82" s="18">
        <v>-209937.7</v>
      </c>
      <c r="E82" s="18">
        <v>-210000</v>
      </c>
      <c r="F82" s="18">
        <v>-232637</v>
      </c>
      <c r="G82" s="18">
        <f>+G83+G84</f>
        <v>-225235</v>
      </c>
      <c r="H82" s="18">
        <f t="shared" ref="H82:L82" si="50">+H83+H84</f>
        <v>-217491</v>
      </c>
      <c r="I82" s="18">
        <v>-180000</v>
      </c>
      <c r="J82" s="18">
        <f t="shared" si="50"/>
        <v>-214772.80000000002</v>
      </c>
      <c r="K82" s="18">
        <f t="shared" si="50"/>
        <v>0</v>
      </c>
      <c r="L82" s="18">
        <f t="shared" si="50"/>
        <v>-214772.80000000002</v>
      </c>
      <c r="M82" s="25">
        <f>SUM(M83:M84)</f>
        <v>-214772.80000000002</v>
      </c>
      <c r="N82" s="18"/>
      <c r="O82" s="18">
        <v>0</v>
      </c>
      <c r="P82" s="18"/>
      <c r="Q82" s="18">
        <v>0</v>
      </c>
      <c r="R82" s="18">
        <f t="shared" ref="R82:Z82" si="51">+R83+R84</f>
        <v>0</v>
      </c>
      <c r="S82" s="18">
        <f t="shared" si="51"/>
        <v>0</v>
      </c>
      <c r="T82" s="18"/>
      <c r="U82" s="18">
        <v>0</v>
      </c>
      <c r="V82" s="18">
        <v>0</v>
      </c>
      <c r="W82" s="18">
        <v>0</v>
      </c>
      <c r="X82" s="18">
        <v>0</v>
      </c>
      <c r="Y82" s="18">
        <v>-214772.80000000002</v>
      </c>
      <c r="Z82" s="18">
        <f t="shared" si="51"/>
        <v>0</v>
      </c>
      <c r="AA82" s="18"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</row>
    <row r="83" spans="1:81" ht="15.75" x14ac:dyDescent="0.25">
      <c r="A83" s="16">
        <v>5002001001000010</v>
      </c>
      <c r="B83" s="21" t="s">
        <v>161</v>
      </c>
      <c r="C83" s="16"/>
      <c r="D83" s="16">
        <v>-2176.6999999999998</v>
      </c>
      <c r="E83" s="16">
        <v>0</v>
      </c>
      <c r="F83" s="16">
        <v>-2872</v>
      </c>
      <c r="G83" s="20">
        <v>-15348</v>
      </c>
      <c r="H83" s="20">
        <v>-7587</v>
      </c>
      <c r="I83" s="20">
        <v>0</v>
      </c>
      <c r="J83" s="60">
        <f>+'CONSUNTIVO 2021 old'!D86</f>
        <v>-11569.23</v>
      </c>
      <c r="K83" s="20"/>
      <c r="L83" s="16">
        <f t="shared" ref="L83:L84" si="52">+J83+K83</f>
        <v>-11569.23</v>
      </c>
      <c r="M83" s="20">
        <f t="shared" ref="M83:M86" si="53">+N83+O83+P83+Q83+T83+U83+V83+W83+X83+Y83+AA83</f>
        <v>-11569.23</v>
      </c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>
        <v>-11569.23</v>
      </c>
      <c r="Z83" s="16"/>
      <c r="AA83" s="1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</row>
    <row r="84" spans="1:81" ht="15.75" x14ac:dyDescent="0.25">
      <c r="A84" s="16">
        <v>5002001001000030</v>
      </c>
      <c r="B84" s="21" t="s">
        <v>162</v>
      </c>
      <c r="C84" s="16">
        <v>-210000</v>
      </c>
      <c r="D84" s="16">
        <v>-207761</v>
      </c>
      <c r="E84" s="16">
        <v>-210000</v>
      </c>
      <c r="F84" s="16">
        <v>-229764</v>
      </c>
      <c r="G84" s="20">
        <v>-209887</v>
      </c>
      <c r="H84" s="20">
        <v>-209904</v>
      </c>
      <c r="I84" s="20">
        <v>-180000</v>
      </c>
      <c r="J84" s="60">
        <f>+'CONSUNTIVO 2021 old'!D87</f>
        <v>-203203.57</v>
      </c>
      <c r="K84" s="20"/>
      <c r="L84" s="16">
        <f t="shared" si="52"/>
        <v>-203203.57</v>
      </c>
      <c r="M84" s="20">
        <f t="shared" si="53"/>
        <v>-203203.57</v>
      </c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20"/>
      <c r="Y84" s="20">
        <v>-203203.57</v>
      </c>
      <c r="Z84" s="20"/>
      <c r="AA84" s="20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</row>
    <row r="85" spans="1:81" ht="15.75" x14ac:dyDescent="0.25">
      <c r="A85" s="18">
        <v>500200100200</v>
      </c>
      <c r="B85" s="19" t="s">
        <v>163</v>
      </c>
      <c r="C85" s="18">
        <v>-35000</v>
      </c>
      <c r="D85" s="18">
        <v>-48038.84</v>
      </c>
      <c r="E85" s="18">
        <v>-55000</v>
      </c>
      <c r="F85" s="18">
        <v>-35988</v>
      </c>
      <c r="G85" s="18">
        <f>+G86</f>
        <v>-32967</v>
      </c>
      <c r="H85" s="18">
        <f t="shared" ref="H85:L85" si="54">+H86</f>
        <v>-25549</v>
      </c>
      <c r="I85" s="18">
        <v>-30000</v>
      </c>
      <c r="J85" s="18">
        <f t="shared" si="54"/>
        <v>-31180.92</v>
      </c>
      <c r="K85" s="18">
        <f t="shared" si="54"/>
        <v>0</v>
      </c>
      <c r="L85" s="18">
        <f t="shared" si="54"/>
        <v>-31180.92</v>
      </c>
      <c r="M85" s="25">
        <f>SUM(M86)</f>
        <v>-31180.92</v>
      </c>
      <c r="N85" s="18"/>
      <c r="O85" s="18">
        <v>0</v>
      </c>
      <c r="P85" s="18"/>
      <c r="Q85" s="18">
        <v>0</v>
      </c>
      <c r="R85" s="18">
        <f t="shared" ref="R85:Z85" si="55">+R86</f>
        <v>0</v>
      </c>
      <c r="S85" s="18">
        <f t="shared" si="55"/>
        <v>0</v>
      </c>
      <c r="T85" s="18"/>
      <c r="U85" s="18">
        <v>0</v>
      </c>
      <c r="V85" s="18">
        <v>0</v>
      </c>
      <c r="W85" s="18">
        <v>-31180.92</v>
      </c>
      <c r="X85" s="18">
        <v>0</v>
      </c>
      <c r="Y85" s="18">
        <v>0</v>
      </c>
      <c r="Z85" s="18">
        <f t="shared" si="55"/>
        <v>0</v>
      </c>
      <c r="AA85" s="18">
        <v>0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</row>
    <row r="86" spans="1:81" ht="15.75" x14ac:dyDescent="0.25">
      <c r="A86" s="16">
        <v>5002001002000020</v>
      </c>
      <c r="B86" s="17" t="s">
        <v>164</v>
      </c>
      <c r="C86" s="16">
        <v>-35000</v>
      </c>
      <c r="D86" s="16">
        <v>-48038.84</v>
      </c>
      <c r="E86" s="16">
        <v>-55000</v>
      </c>
      <c r="F86" s="16">
        <v>-35988</v>
      </c>
      <c r="G86" s="20">
        <v>-32967</v>
      </c>
      <c r="H86" s="20">
        <v>-25549</v>
      </c>
      <c r="I86" s="20">
        <v>-30000</v>
      </c>
      <c r="J86" s="20">
        <f>+'CONSUNTIVO 2021 old'!D89</f>
        <v>-31180.92</v>
      </c>
      <c r="K86" s="20"/>
      <c r="L86" s="16">
        <f t="shared" ref="L86" si="56">+J86+K86</f>
        <v>-31180.92</v>
      </c>
      <c r="M86" s="20">
        <f t="shared" si="53"/>
        <v>-31180.92</v>
      </c>
      <c r="N86" s="18"/>
      <c r="O86" s="18"/>
      <c r="P86" s="18"/>
      <c r="Q86" s="18"/>
      <c r="R86" s="18"/>
      <c r="S86" s="18"/>
      <c r="T86" s="18"/>
      <c r="U86" s="18"/>
      <c r="V86" s="25"/>
      <c r="W86" s="20">
        <v>-31180.92</v>
      </c>
      <c r="X86" s="25"/>
      <c r="Y86" s="16"/>
      <c r="Z86" s="18"/>
      <c r="AA86" s="18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</row>
    <row r="87" spans="1:81" ht="15.75" x14ac:dyDescent="0.25">
      <c r="A87" s="14">
        <v>5002002</v>
      </c>
      <c r="B87" s="15" t="s">
        <v>19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>
        <v>0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</row>
    <row r="88" spans="1:81" ht="15.75" x14ac:dyDescent="0.25">
      <c r="A88" s="18">
        <v>500200200100</v>
      </c>
      <c r="B88" s="19" t="s">
        <v>20</v>
      </c>
      <c r="C88" s="18">
        <v>-126000</v>
      </c>
      <c r="D88" s="18">
        <v>-86719.200000000012</v>
      </c>
      <c r="E88" s="18">
        <v>-94500</v>
      </c>
      <c r="F88" s="18">
        <v>-101291</v>
      </c>
      <c r="G88" s="18">
        <f>+G89+G90</f>
        <v>-80418</v>
      </c>
      <c r="H88" s="18">
        <f t="shared" ref="H88:L88" si="57">+H89+H90</f>
        <v>-58294</v>
      </c>
      <c r="I88" s="18">
        <v>-64000</v>
      </c>
      <c r="J88" s="18">
        <f t="shared" si="57"/>
        <v>-53564.83</v>
      </c>
      <c r="K88" s="18">
        <f t="shared" si="57"/>
        <v>0</v>
      </c>
      <c r="L88" s="18">
        <f t="shared" si="57"/>
        <v>-53564.83</v>
      </c>
      <c r="M88" s="25">
        <f>SUM(M89:M90)</f>
        <v>-53564.83</v>
      </c>
      <c r="N88" s="18"/>
      <c r="O88" s="18">
        <v>0</v>
      </c>
      <c r="P88" s="18">
        <v>-53564.83</v>
      </c>
      <c r="Q88" s="18">
        <v>0</v>
      </c>
      <c r="R88" s="18">
        <f t="shared" ref="R88:Z88" si="58">+R89+R90</f>
        <v>0</v>
      </c>
      <c r="S88" s="18">
        <f t="shared" si="58"/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f t="shared" si="58"/>
        <v>0</v>
      </c>
      <c r="AA88" s="18"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</row>
    <row r="89" spans="1:81" ht="15.75" x14ac:dyDescent="0.25">
      <c r="A89" s="16">
        <v>5002002001000010</v>
      </c>
      <c r="B89" s="21" t="s">
        <v>165</v>
      </c>
      <c r="C89" s="16">
        <v>-6000</v>
      </c>
      <c r="D89" s="16">
        <v>-4569.1000000000004</v>
      </c>
      <c r="E89" s="16">
        <v>-4500</v>
      </c>
      <c r="F89" s="16">
        <v>-3973</v>
      </c>
      <c r="G89" s="20">
        <v>-5283</v>
      </c>
      <c r="H89" s="20">
        <v>-3732</v>
      </c>
      <c r="I89" s="20">
        <v>-4000</v>
      </c>
      <c r="J89" s="20">
        <f>+'CONSUNTIVO 2021 old'!D92</f>
        <v>-3613</v>
      </c>
      <c r="K89" s="20"/>
      <c r="L89" s="16">
        <f t="shared" ref="L89:L90" si="59">+J89+K89</f>
        <v>-3613</v>
      </c>
      <c r="M89" s="20">
        <f t="shared" ref="M89:M90" si="60">+N89+O89+P89+Q89+T89+U89+V89+W89+X89+Y89+AA89</f>
        <v>-3613</v>
      </c>
      <c r="N89" s="16"/>
      <c r="O89" s="20"/>
      <c r="P89" s="20">
        <v>-3613</v>
      </c>
      <c r="Q89" s="20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</row>
    <row r="90" spans="1:81" ht="15.75" x14ac:dyDescent="0.25">
      <c r="A90" s="16">
        <v>5002002001000020</v>
      </c>
      <c r="B90" s="21" t="s">
        <v>166</v>
      </c>
      <c r="C90" s="16">
        <v>-120000</v>
      </c>
      <c r="D90" s="16">
        <v>-82150.100000000006</v>
      </c>
      <c r="E90" s="16">
        <v>-90000</v>
      </c>
      <c r="F90" s="16">
        <v>-97319</v>
      </c>
      <c r="G90" s="20">
        <v>-75135</v>
      </c>
      <c r="H90" s="20">
        <v>-54562</v>
      </c>
      <c r="I90" s="20">
        <v>-60000</v>
      </c>
      <c r="J90" s="20">
        <f>+'CONSUNTIVO 2021 old'!D93</f>
        <v>-49951.83</v>
      </c>
      <c r="K90" s="20"/>
      <c r="L90" s="16">
        <f t="shared" si="59"/>
        <v>-49951.83</v>
      </c>
      <c r="M90" s="20">
        <f t="shared" si="60"/>
        <v>-49951.83</v>
      </c>
      <c r="N90" s="16"/>
      <c r="O90" s="20"/>
      <c r="P90" s="20">
        <v>-49951.83</v>
      </c>
      <c r="Q90" s="20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</row>
    <row r="91" spans="1:81" ht="15.75" x14ac:dyDescent="0.25">
      <c r="A91" s="14">
        <v>5002003</v>
      </c>
      <c r="B91" s="15" t="s">
        <v>167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</row>
    <row r="92" spans="1:81" ht="15.75" x14ac:dyDescent="0.25">
      <c r="A92" s="18">
        <v>500200300100</v>
      </c>
      <c r="B92" s="19" t="s">
        <v>167</v>
      </c>
      <c r="C92" s="18">
        <v>-127000</v>
      </c>
      <c r="D92" s="18">
        <v>-67813.5</v>
      </c>
      <c r="E92" s="18">
        <v>-71000</v>
      </c>
      <c r="F92" s="18">
        <v>-116794</v>
      </c>
      <c r="G92" s="18">
        <f>+G93+G94+G95+G96</f>
        <v>-21691</v>
      </c>
      <c r="H92" s="18">
        <f t="shared" ref="H92:L92" si="61">+H93+H94+H95+H96</f>
        <v>-17078</v>
      </c>
      <c r="I92" s="18">
        <v>-20000</v>
      </c>
      <c r="J92" s="18">
        <f t="shared" si="61"/>
        <v>-2109.5700000000002</v>
      </c>
      <c r="K92" s="18">
        <f t="shared" si="61"/>
        <v>-20000</v>
      </c>
      <c r="L92" s="18">
        <f t="shared" si="61"/>
        <v>-22109.57</v>
      </c>
      <c r="M92" s="25">
        <f>SUM(M93:M96)</f>
        <v>-22109.57</v>
      </c>
      <c r="N92" s="25">
        <f>SUM(N93:N96)</f>
        <v>-22109.57</v>
      </c>
      <c r="O92" s="18">
        <v>0</v>
      </c>
      <c r="P92" s="18"/>
      <c r="Q92" s="18">
        <v>0</v>
      </c>
      <c r="R92" s="18">
        <f t="shared" ref="R92:Z92" si="62">+R93+R94+R95+R96</f>
        <v>0</v>
      </c>
      <c r="S92" s="18">
        <f t="shared" si="62"/>
        <v>0</v>
      </c>
      <c r="T92" s="18"/>
      <c r="U92" s="18">
        <v>0</v>
      </c>
      <c r="V92" s="18">
        <v>0</v>
      </c>
      <c r="W92" s="18">
        <v>-2109.5700000000002</v>
      </c>
      <c r="X92" s="18">
        <v>0</v>
      </c>
      <c r="Y92" s="18">
        <v>0</v>
      </c>
      <c r="Z92" s="18">
        <f t="shared" si="62"/>
        <v>0</v>
      </c>
      <c r="AA92" s="18"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</row>
    <row r="93" spans="1:81" ht="15.75" x14ac:dyDescent="0.25">
      <c r="A93" s="16">
        <v>5002003001000040</v>
      </c>
      <c r="B93" s="21" t="s">
        <v>168</v>
      </c>
      <c r="C93" s="16"/>
      <c r="D93" s="16"/>
      <c r="E93" s="16">
        <v>0</v>
      </c>
      <c r="F93" s="16">
        <v>-6300</v>
      </c>
      <c r="G93" s="20">
        <v>0</v>
      </c>
      <c r="H93" s="20">
        <v>0</v>
      </c>
      <c r="I93" s="20">
        <v>0</v>
      </c>
      <c r="J93" s="20">
        <f>+'CONSUNTIVO 2021 old'!D96</f>
        <v>0</v>
      </c>
      <c r="K93" s="20"/>
      <c r="L93" s="16">
        <f t="shared" ref="L93:L96" si="63">+J93+K93</f>
        <v>0</v>
      </c>
      <c r="M93" s="20">
        <f t="shared" ref="M93" si="64">+N93+O93+P93+Q93+T93+U93+V93+W93+X93+Y93+AA93</f>
        <v>0</v>
      </c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</row>
    <row r="94" spans="1:81" ht="15.75" x14ac:dyDescent="0.25">
      <c r="A94" s="16">
        <v>5002003001000040</v>
      </c>
      <c r="B94" s="21" t="s">
        <v>169</v>
      </c>
      <c r="C94" s="16"/>
      <c r="D94" s="16"/>
      <c r="E94" s="16">
        <v>0</v>
      </c>
      <c r="F94" s="16">
        <v>-5000</v>
      </c>
      <c r="G94" s="20">
        <v>0</v>
      </c>
      <c r="H94" s="20">
        <v>0</v>
      </c>
      <c r="I94" s="20">
        <v>0</v>
      </c>
      <c r="J94" s="20">
        <f>+'CONSUNTIVO 2021 old'!D97</f>
        <v>0</v>
      </c>
      <c r="L94" s="16">
        <f t="shared" si="63"/>
        <v>0</v>
      </c>
      <c r="M94" s="20"/>
      <c r="N94" s="20"/>
      <c r="O94" s="20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</row>
    <row r="95" spans="1:81" ht="15.75" x14ac:dyDescent="0.25">
      <c r="A95" s="16">
        <v>5002003001000040</v>
      </c>
      <c r="B95" s="17" t="s">
        <v>170</v>
      </c>
      <c r="C95" s="16">
        <v>-127000</v>
      </c>
      <c r="D95" s="16">
        <v>-67693.5</v>
      </c>
      <c r="E95" s="16">
        <v>-70000</v>
      </c>
      <c r="F95" s="16">
        <v>-101928</v>
      </c>
      <c r="G95" s="20">
        <v>-13720</v>
      </c>
      <c r="H95" s="20">
        <v>-8000</v>
      </c>
      <c r="I95" s="20">
        <v>-20000</v>
      </c>
      <c r="J95" s="20">
        <f>+'CONSUNTIVO 2021 old'!D98</f>
        <v>0</v>
      </c>
      <c r="K95" s="20">
        <v>-20000</v>
      </c>
      <c r="L95" s="16">
        <f t="shared" si="63"/>
        <v>-20000</v>
      </c>
      <c r="M95" s="20">
        <f t="shared" ref="M95:M96" si="65">+N95+O95+P95+Q95+T95+U95+V95+W95+X95+Y95+AA95</f>
        <v>-20000</v>
      </c>
      <c r="N95" s="20">
        <v>-20000</v>
      </c>
      <c r="O95" s="25"/>
      <c r="P95" s="18"/>
      <c r="Q95" s="18"/>
      <c r="R95" s="18"/>
      <c r="S95" s="18"/>
      <c r="T95" s="16"/>
      <c r="U95" s="18"/>
      <c r="V95" s="18"/>
      <c r="W95" s="18"/>
      <c r="X95" s="18"/>
      <c r="Y95" s="18"/>
      <c r="Z95" s="18"/>
      <c r="AA95" s="18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 ht="15.75" x14ac:dyDescent="0.25">
      <c r="A96" s="16">
        <v>5002003001000050</v>
      </c>
      <c r="B96" s="17" t="s">
        <v>171</v>
      </c>
      <c r="C96" s="18"/>
      <c r="D96" s="16">
        <v>-120</v>
      </c>
      <c r="E96" s="16">
        <v>-1000</v>
      </c>
      <c r="F96" s="16">
        <v>-3566</v>
      </c>
      <c r="G96" s="20">
        <v>-7971</v>
      </c>
      <c r="H96" s="20">
        <v>-9078</v>
      </c>
      <c r="I96" s="20">
        <v>0</v>
      </c>
      <c r="J96" s="20">
        <f>+'CONSUNTIVO 2021 old'!D99</f>
        <v>-2109.5700000000002</v>
      </c>
      <c r="K96" s="20"/>
      <c r="L96" s="16">
        <f t="shared" si="63"/>
        <v>-2109.5700000000002</v>
      </c>
      <c r="M96" s="20">
        <f t="shared" si="65"/>
        <v>-2109.5700000000002</v>
      </c>
      <c r="N96" s="20">
        <v>-2109.5700000000002</v>
      </c>
      <c r="O96" s="25"/>
      <c r="P96" s="18"/>
      <c r="Q96" s="18"/>
      <c r="R96" s="18"/>
      <c r="S96" s="18"/>
      <c r="T96" s="18"/>
      <c r="U96" s="18"/>
      <c r="V96" s="18"/>
      <c r="W96" s="16"/>
      <c r="X96" s="18"/>
      <c r="Y96" s="18"/>
      <c r="Z96" s="18"/>
      <c r="AA96" s="18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 ht="15.75" x14ac:dyDescent="0.25">
      <c r="A97" s="14">
        <v>5002004</v>
      </c>
      <c r="B97" s="15" t="s">
        <v>172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 ht="15.75" x14ac:dyDescent="0.25">
      <c r="A98" s="18">
        <v>500200400100</v>
      </c>
      <c r="B98" s="19" t="s">
        <v>172</v>
      </c>
      <c r="C98" s="18">
        <v>-30000</v>
      </c>
      <c r="D98" s="18">
        <v>-4189.8</v>
      </c>
      <c r="E98" s="18">
        <v>-5000</v>
      </c>
      <c r="F98" s="18">
        <v>-4075</v>
      </c>
      <c r="G98" s="18">
        <f>+G99+G100</f>
        <v>-5312</v>
      </c>
      <c r="H98" s="25">
        <v>-1955</v>
      </c>
      <c r="I98" s="25">
        <v>-2000</v>
      </c>
      <c r="J98" s="25">
        <f>+J99+J100</f>
        <v>-7043.18</v>
      </c>
      <c r="K98" s="25">
        <f t="shared" ref="K98:L98" si="66">+K99+K100</f>
        <v>0</v>
      </c>
      <c r="L98" s="25">
        <f t="shared" si="66"/>
        <v>-7043.18</v>
      </c>
      <c r="M98" s="25">
        <f>SUM(M99:M100)</f>
        <v>-7061.4800000000005</v>
      </c>
      <c r="N98" s="18">
        <v>-40</v>
      </c>
      <c r="O98" s="18">
        <v>0</v>
      </c>
      <c r="P98" s="18">
        <v>0</v>
      </c>
      <c r="Q98" s="18">
        <v>0</v>
      </c>
      <c r="R98" s="18">
        <f t="shared" ref="R98:Z98" si="67">+R99+R100</f>
        <v>0</v>
      </c>
      <c r="S98" s="18">
        <f t="shared" si="67"/>
        <v>0</v>
      </c>
      <c r="T98" s="18">
        <v>0</v>
      </c>
      <c r="U98" s="18">
        <v>-7224</v>
      </c>
      <c r="V98" s="18">
        <v>203.08</v>
      </c>
      <c r="W98" s="18">
        <v>0</v>
      </c>
      <c r="X98" s="18">
        <v>0</v>
      </c>
      <c r="Y98" s="18">
        <v>-0.56000000000000005</v>
      </c>
      <c r="Z98" s="18">
        <f t="shared" si="67"/>
        <v>0</v>
      </c>
      <c r="AA98" s="18">
        <v>0</v>
      </c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 ht="15.75" x14ac:dyDescent="0.25">
      <c r="A99" s="16">
        <v>5002004001000020</v>
      </c>
      <c r="B99" s="21" t="s">
        <v>173</v>
      </c>
      <c r="C99" s="16"/>
      <c r="D99" s="16">
        <v>-3522</v>
      </c>
      <c r="E99" s="16">
        <v>-4000</v>
      </c>
      <c r="F99" s="16">
        <v>-3975</v>
      </c>
      <c r="G99" s="20">
        <v>-1328</v>
      </c>
      <c r="H99" s="20">
        <v>-1505</v>
      </c>
      <c r="I99" s="20">
        <v>-2000</v>
      </c>
      <c r="J99" s="60">
        <f>+'CONSUNTIVO 2021 old'!D102</f>
        <v>-7042.62</v>
      </c>
      <c r="K99" s="20"/>
      <c r="L99" s="16">
        <f t="shared" ref="L99:L100" si="68">+J99+K99</f>
        <v>-7042.62</v>
      </c>
      <c r="M99" s="20">
        <f t="shared" ref="M99:M100" si="69">+N99+O99+P99+Q99+T99+U99+V99+W99+X99+Y99+AA99</f>
        <v>-7060.92</v>
      </c>
      <c r="N99" s="16">
        <v>-40</v>
      </c>
      <c r="O99" s="16"/>
      <c r="P99" s="20"/>
      <c r="Q99" s="16"/>
      <c r="R99" s="16"/>
      <c r="S99" s="16"/>
      <c r="T99" s="16"/>
      <c r="U99" s="16">
        <v>-7224</v>
      </c>
      <c r="V99" s="16">
        <v>203.08</v>
      </c>
      <c r="W99" s="16"/>
      <c r="X99" s="16"/>
      <c r="Y99" s="16"/>
      <c r="Z99" s="16"/>
      <c r="AA99" s="1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</row>
    <row r="100" spans="1:81" ht="15.75" x14ac:dyDescent="0.25">
      <c r="A100" s="16">
        <v>5002004001000030</v>
      </c>
      <c r="B100" s="21" t="s">
        <v>174</v>
      </c>
      <c r="C100" s="16">
        <v>-30000</v>
      </c>
      <c r="D100" s="16">
        <v>-667.8</v>
      </c>
      <c r="E100" s="16">
        <v>-1000</v>
      </c>
      <c r="F100" s="16">
        <v>-100</v>
      </c>
      <c r="G100" s="20">
        <v>-3984</v>
      </c>
      <c r="H100" s="20">
        <v>-450</v>
      </c>
      <c r="I100" s="20">
        <v>0</v>
      </c>
      <c r="J100" s="60">
        <f>+'CONSUNTIVO 2021 old'!D103</f>
        <v>-0.56000000000000005</v>
      </c>
      <c r="K100" s="20"/>
      <c r="L100" s="16">
        <f t="shared" si="68"/>
        <v>-0.56000000000000005</v>
      </c>
      <c r="M100" s="20">
        <f t="shared" si="69"/>
        <v>-0.56000000000000005</v>
      </c>
      <c r="N100" s="16"/>
      <c r="O100" s="16"/>
      <c r="P100" s="16"/>
      <c r="Q100" s="16"/>
      <c r="R100" s="16"/>
      <c r="S100" s="16"/>
      <c r="T100" s="16"/>
      <c r="U100" s="16">
        <v>0</v>
      </c>
      <c r="V100" s="16">
        <v>0</v>
      </c>
      <c r="W100" s="16"/>
      <c r="X100" s="16"/>
      <c r="Y100" s="16">
        <v>-0.56000000000000005</v>
      </c>
      <c r="Z100" s="16"/>
      <c r="AA100" s="16"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</row>
    <row r="101" spans="1:81" ht="15.75" x14ac:dyDescent="0.25">
      <c r="A101" s="14">
        <v>5002005</v>
      </c>
      <c r="B101" s="15" t="s">
        <v>175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</row>
    <row r="102" spans="1:81" ht="15.75" x14ac:dyDescent="0.25">
      <c r="A102" s="16">
        <v>500200500100</v>
      </c>
      <c r="B102" s="19" t="s">
        <v>175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</row>
    <row r="103" spans="1:81" ht="15.75" x14ac:dyDescent="0.25">
      <c r="A103" s="14">
        <v>5002006</v>
      </c>
      <c r="B103" s="15" t="s">
        <v>176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>
        <v>0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</row>
    <row r="104" spans="1:81" ht="15.75" x14ac:dyDescent="0.25">
      <c r="A104" s="18">
        <v>500200600100</v>
      </c>
      <c r="B104" s="19" t="s">
        <v>177</v>
      </c>
      <c r="C104" s="18">
        <v>0</v>
      </c>
      <c r="D104" s="18">
        <v>-694.84</v>
      </c>
      <c r="E104" s="18">
        <v>-500</v>
      </c>
      <c r="F104" s="18">
        <v>-125</v>
      </c>
      <c r="G104" s="18">
        <f>+G105+G106</f>
        <v>-424</v>
      </c>
      <c r="H104" s="18">
        <f t="shared" ref="H104:L104" si="70">+H105+H106</f>
        <v>-16</v>
      </c>
      <c r="I104" s="18">
        <v>0</v>
      </c>
      <c r="J104" s="18">
        <f t="shared" si="70"/>
        <v>-101.97</v>
      </c>
      <c r="K104" s="18">
        <f t="shared" si="70"/>
        <v>0</v>
      </c>
      <c r="L104" s="18">
        <f t="shared" si="70"/>
        <v>-101.97</v>
      </c>
      <c r="M104" s="25">
        <f>SUM(M105:M106)</f>
        <v>-101.36999999999999</v>
      </c>
      <c r="N104" s="18"/>
      <c r="O104" s="18">
        <v>0</v>
      </c>
      <c r="P104" s="18"/>
      <c r="Q104" s="18">
        <v>-1.05</v>
      </c>
      <c r="R104" s="18">
        <f t="shared" ref="R104:Z104" si="71">+R105+R106</f>
        <v>0</v>
      </c>
      <c r="S104" s="18">
        <f t="shared" si="71"/>
        <v>0</v>
      </c>
      <c r="T104" s="18"/>
      <c r="U104" s="18">
        <v>-100.33</v>
      </c>
      <c r="V104" s="18">
        <v>0.01</v>
      </c>
      <c r="W104" s="18">
        <v>0</v>
      </c>
      <c r="X104" s="18">
        <v>0</v>
      </c>
      <c r="Y104" s="18">
        <v>0</v>
      </c>
      <c r="Z104" s="18">
        <f t="shared" si="71"/>
        <v>0</v>
      </c>
      <c r="AA104" s="18"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</row>
    <row r="105" spans="1:81" ht="15.75" x14ac:dyDescent="0.25">
      <c r="A105" s="16">
        <v>5002006001000030</v>
      </c>
      <c r="B105" s="17" t="s">
        <v>14</v>
      </c>
      <c r="C105" s="18"/>
      <c r="D105" s="16">
        <v>-694.84</v>
      </c>
      <c r="E105" s="16">
        <v>-500</v>
      </c>
      <c r="F105" s="16">
        <v>-125</v>
      </c>
      <c r="G105" s="20">
        <v>-424</v>
      </c>
      <c r="H105" s="20">
        <v>-16</v>
      </c>
      <c r="I105" s="20">
        <v>0</v>
      </c>
      <c r="J105" s="20">
        <v>-101.97</v>
      </c>
      <c r="K105" s="20"/>
      <c r="L105" s="16">
        <f t="shared" ref="L105:L106" si="72">+J105+K105</f>
        <v>-101.97</v>
      </c>
      <c r="M105" s="20">
        <f t="shared" ref="M105:M106" si="73">+N105+O105+P105+Q105+T105+U105+V105+W105+X105+Y105+AA105</f>
        <v>-101.36999999999999</v>
      </c>
      <c r="N105" s="18"/>
      <c r="O105" s="18"/>
      <c r="P105" s="18"/>
      <c r="Q105" s="16">
        <v>-1.05</v>
      </c>
      <c r="R105" s="18"/>
      <c r="S105" s="18"/>
      <c r="T105" s="18"/>
      <c r="U105" s="18">
        <v>-100.33</v>
      </c>
      <c r="V105" s="16">
        <v>0.01</v>
      </c>
      <c r="W105" s="18"/>
      <c r="X105" s="16"/>
      <c r="Y105" s="16"/>
      <c r="Z105" s="18"/>
      <c r="AA105" s="18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1:81" ht="15.75" x14ac:dyDescent="0.25">
      <c r="A106" s="18">
        <v>500200600200</v>
      </c>
      <c r="B106" s="19" t="s">
        <v>178</v>
      </c>
      <c r="C106" s="18"/>
      <c r="D106" s="18"/>
      <c r="E106" s="16">
        <v>0</v>
      </c>
      <c r="F106" s="16">
        <v>0</v>
      </c>
      <c r="G106" s="20">
        <f t="shared" ref="G106" si="74">SUM(N106:AA106)</f>
        <v>0</v>
      </c>
      <c r="H106" s="20">
        <v>0</v>
      </c>
      <c r="I106" s="20">
        <v>0</v>
      </c>
      <c r="J106" s="20"/>
      <c r="K106" s="20"/>
      <c r="L106" s="16">
        <f t="shared" si="72"/>
        <v>0</v>
      </c>
      <c r="M106" s="20">
        <f t="shared" si="73"/>
        <v>0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</row>
    <row r="107" spans="1:81" ht="15.75" x14ac:dyDescent="0.25">
      <c r="A107" s="14">
        <v>5002007</v>
      </c>
      <c r="B107" s="15" t="s">
        <v>179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</row>
    <row r="108" spans="1:81" ht="15.75" x14ac:dyDescent="0.25">
      <c r="A108" s="18">
        <v>500200700100</v>
      </c>
      <c r="B108" s="19" t="s">
        <v>180</v>
      </c>
      <c r="C108" s="18"/>
      <c r="D108" s="18"/>
      <c r="E108" s="18">
        <v>0</v>
      </c>
      <c r="F108" s="18">
        <v>0</v>
      </c>
      <c r="G108" s="18">
        <v>0</v>
      </c>
      <c r="H108" s="18"/>
      <c r="I108" s="18">
        <v>0</v>
      </c>
      <c r="J108" s="18">
        <v>0</v>
      </c>
      <c r="K108" s="18">
        <v>0</v>
      </c>
      <c r="L108" s="18">
        <v>0</v>
      </c>
      <c r="M108" s="18">
        <f>+M109</f>
        <v>0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</row>
    <row r="109" spans="1:81" ht="15.75" x14ac:dyDescent="0.25">
      <c r="A109" s="18">
        <v>500200700200</v>
      </c>
      <c r="B109" s="19" t="s">
        <v>181</v>
      </c>
      <c r="C109" s="18"/>
      <c r="D109" s="18"/>
      <c r="E109" s="16">
        <v>0</v>
      </c>
      <c r="F109" s="16">
        <v>0</v>
      </c>
      <c r="G109" s="16">
        <v>0</v>
      </c>
      <c r="H109" s="16"/>
      <c r="I109" s="16">
        <v>0</v>
      </c>
      <c r="J109" s="16"/>
      <c r="K109" s="16"/>
      <c r="L109" s="16"/>
      <c r="M109" s="20">
        <f t="shared" ref="M109" si="75">+N109+O109+P109+Q109+T109+U109+V109+W109+X109+Y109+AA109</f>
        <v>0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</row>
    <row r="110" spans="1:81" ht="15.75" x14ac:dyDescent="0.25">
      <c r="A110" s="14">
        <v>5002008</v>
      </c>
      <c r="B110" s="15" t="s">
        <v>182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</row>
    <row r="111" spans="1:81" ht="15.75" x14ac:dyDescent="0.25">
      <c r="A111" s="18">
        <v>500200800100</v>
      </c>
      <c r="B111" s="19" t="s">
        <v>182</v>
      </c>
      <c r="C111" s="18">
        <v>-2861000</v>
      </c>
      <c r="D111" s="18">
        <v>-3422371.88</v>
      </c>
      <c r="E111" s="18">
        <v>-3417500</v>
      </c>
      <c r="F111" s="18">
        <v>-3425020</v>
      </c>
      <c r="G111" s="18">
        <f>+G112+G113+G114+G115+G116+G117+G118+G119+G120+G121+G122+G123+G124</f>
        <v>-3654404</v>
      </c>
      <c r="H111" s="18">
        <f t="shared" ref="H111:L111" si="76">+H112+H113+H114+H115+H116+H117+H118+H119+H120+H121+H122+H123+H124</f>
        <v>-3463232</v>
      </c>
      <c r="I111" s="18">
        <v>-3307000</v>
      </c>
      <c r="J111" s="18">
        <f t="shared" si="76"/>
        <v>-3463824.1599999997</v>
      </c>
      <c r="K111" s="18">
        <f t="shared" si="76"/>
        <v>759</v>
      </c>
      <c r="L111" s="18">
        <f t="shared" si="76"/>
        <v>-3463065.1599999997</v>
      </c>
      <c r="M111" s="25" t="e">
        <f>SUM(M112:M124)</f>
        <v>#REF!</v>
      </c>
      <c r="N111" s="25" t="e">
        <f>SUM(N112:N124)</f>
        <v>#REF!</v>
      </c>
      <c r="O111" s="18">
        <v>0</v>
      </c>
      <c r="P111" s="18"/>
      <c r="Q111" s="18">
        <v>0</v>
      </c>
      <c r="R111" s="18">
        <f t="shared" ref="R111:Z111" si="77">+R112+R113+R114+R115+R116+R117+R118+R119+R120+R121+R122+R123+R124</f>
        <v>0</v>
      </c>
      <c r="S111" s="18">
        <f t="shared" si="77"/>
        <v>0</v>
      </c>
      <c r="T111" s="18">
        <v>-163450</v>
      </c>
      <c r="U111" s="18">
        <v>-3293073.4099999997</v>
      </c>
      <c r="V111" s="18">
        <v>0</v>
      </c>
      <c r="W111" s="18">
        <v>0</v>
      </c>
      <c r="X111" s="18">
        <v>0</v>
      </c>
      <c r="Y111" s="18">
        <v>0</v>
      </c>
      <c r="Z111" s="18">
        <f t="shared" si="77"/>
        <v>0</v>
      </c>
      <c r="AA111" s="18"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</row>
    <row r="112" spans="1:81" ht="15.75" x14ac:dyDescent="0.25">
      <c r="A112" s="16">
        <v>5002008001000010</v>
      </c>
      <c r="B112" s="21" t="s">
        <v>183</v>
      </c>
      <c r="C112" s="16">
        <v>-1850000</v>
      </c>
      <c r="D112" s="16">
        <v>-1953605</v>
      </c>
      <c r="E112" s="16">
        <v>-1850000</v>
      </c>
      <c r="F112" s="16">
        <v>-1939376</v>
      </c>
      <c r="G112" s="20">
        <v>-2008805</v>
      </c>
      <c r="H112" s="20">
        <v>-2001817</v>
      </c>
      <c r="I112" s="20">
        <v>-2003000</v>
      </c>
      <c r="J112" s="20">
        <f>+'CONSUNTIVO 2021 old'!D115</f>
        <v>-1899097</v>
      </c>
      <c r="K112" s="20">
        <v>3030</v>
      </c>
      <c r="L112" s="16">
        <f t="shared" ref="L112:L124" si="78">+J112+K112</f>
        <v>-1896067</v>
      </c>
      <c r="M112" s="20">
        <f t="shared" ref="M112:M124" si="79">+N112+O112+P112+Q112+T112+U112+V112+W112+X112+Y112+AA112</f>
        <v>-1896067</v>
      </c>
      <c r="N112" s="20"/>
      <c r="O112" s="20"/>
      <c r="P112" s="20"/>
      <c r="Q112" s="20"/>
      <c r="R112" s="20"/>
      <c r="S112" s="20"/>
      <c r="T112" s="20"/>
      <c r="U112" s="20">
        <f>-1899097+3030</f>
        <v>-1896067</v>
      </c>
      <c r="V112" s="20"/>
      <c r="W112" s="20">
        <v>0</v>
      </c>
      <c r="X112" s="16"/>
      <c r="Y112" s="16"/>
      <c r="Z112" s="16"/>
      <c r="AA112" s="1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</row>
    <row r="113" spans="1:81" ht="15.75" x14ac:dyDescent="0.25">
      <c r="A113" s="16">
        <v>5002008001000010</v>
      </c>
      <c r="B113" s="21" t="s">
        <v>308</v>
      </c>
      <c r="C113" s="16">
        <v>-155000</v>
      </c>
      <c r="D113" s="16">
        <v>-187270</v>
      </c>
      <c r="E113" s="16">
        <v>-187000</v>
      </c>
      <c r="F113" s="16">
        <v>-182520</v>
      </c>
      <c r="G113" s="20">
        <v>-179550</v>
      </c>
      <c r="H113" s="20">
        <v>-168350</v>
      </c>
      <c r="I113" s="20">
        <v>-170000</v>
      </c>
      <c r="J113" s="20">
        <f>+'CONSUNTIVO 2021 old'!D116</f>
        <v>-163450</v>
      </c>
      <c r="K113" s="20"/>
      <c r="L113" s="16">
        <f t="shared" si="78"/>
        <v>-163450</v>
      </c>
      <c r="M113" s="20">
        <f t="shared" si="79"/>
        <v>-163450</v>
      </c>
      <c r="N113" s="20"/>
      <c r="O113" s="20"/>
      <c r="P113" s="20"/>
      <c r="Q113" s="20"/>
      <c r="R113" s="20"/>
      <c r="S113" s="20"/>
      <c r="T113" s="20">
        <v>-163450</v>
      </c>
      <c r="U113" s="20">
        <v>0</v>
      </c>
      <c r="V113" s="20"/>
      <c r="W113" s="20">
        <v>0</v>
      </c>
      <c r="X113" s="16"/>
      <c r="Y113" s="16"/>
      <c r="Z113" s="16"/>
      <c r="AA113" s="1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</row>
    <row r="114" spans="1:81" ht="15.75" x14ac:dyDescent="0.25">
      <c r="A114" s="16">
        <v>5002008001000020</v>
      </c>
      <c r="B114" s="21" t="s">
        <v>184</v>
      </c>
      <c r="C114" s="16">
        <v>-230000</v>
      </c>
      <c r="D114" s="16">
        <v>-320355</v>
      </c>
      <c r="E114" s="16">
        <v>-540000</v>
      </c>
      <c r="F114" s="16">
        <v>-313676</v>
      </c>
      <c r="G114" s="20">
        <v>-311138</v>
      </c>
      <c r="H114" s="20">
        <v>-282816</v>
      </c>
      <c r="I114" s="20">
        <v>-285000</v>
      </c>
      <c r="J114" s="20">
        <f>+'CONSUNTIVO 2021 old'!D117</f>
        <v>-263660</v>
      </c>
      <c r="K114" s="20">
        <v>300</v>
      </c>
      <c r="L114" s="16">
        <f t="shared" si="78"/>
        <v>-263360</v>
      </c>
      <c r="M114" s="20">
        <f t="shared" si="79"/>
        <v>-263360</v>
      </c>
      <c r="N114" s="20"/>
      <c r="O114" s="20"/>
      <c r="P114" s="20"/>
      <c r="Q114" s="20"/>
      <c r="R114" s="20"/>
      <c r="S114" s="20"/>
      <c r="T114" s="20"/>
      <c r="U114" s="20">
        <f>-263660+300</f>
        <v>-263360</v>
      </c>
      <c r="V114" s="20"/>
      <c r="W114" s="20">
        <v>0</v>
      </c>
      <c r="X114" s="16"/>
      <c r="Y114" s="16"/>
      <c r="Z114" s="16"/>
      <c r="AA114" s="1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</row>
    <row r="115" spans="1:81" ht="15.75" x14ac:dyDescent="0.25">
      <c r="A115" s="16">
        <v>5002008001000040</v>
      </c>
      <c r="B115" s="21" t="s">
        <v>185</v>
      </c>
      <c r="C115" s="16">
        <v>-20000</v>
      </c>
      <c r="D115" s="16">
        <v>-60790</v>
      </c>
      <c r="E115" s="16">
        <v>-60000</v>
      </c>
      <c r="F115" s="16">
        <v>-45459</v>
      </c>
      <c r="G115" s="20">
        <v>-55762</v>
      </c>
      <c r="H115" s="20">
        <v>-2150</v>
      </c>
      <c r="I115" s="20">
        <v>0</v>
      </c>
      <c r="J115" s="20">
        <f>+'CONSUNTIVO 2021 old'!D118</f>
        <v>0</v>
      </c>
      <c r="K115" s="20"/>
      <c r="L115" s="16">
        <f t="shared" si="78"/>
        <v>0</v>
      </c>
      <c r="M115" s="20">
        <f t="shared" si="79"/>
        <v>0</v>
      </c>
      <c r="N115" s="20"/>
      <c r="O115" s="20"/>
      <c r="P115" s="20"/>
      <c r="Q115" s="20"/>
      <c r="R115" s="20"/>
      <c r="S115" s="20"/>
      <c r="T115" s="20"/>
      <c r="U115" s="20"/>
      <c r="V115" s="20"/>
      <c r="W115" s="20">
        <v>0</v>
      </c>
      <c r="X115" s="16"/>
      <c r="Y115" s="16"/>
      <c r="Z115" s="16"/>
      <c r="AA115" s="1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</row>
    <row r="116" spans="1:81" ht="15.75" x14ac:dyDescent="0.25">
      <c r="A116" s="16">
        <v>5002008001000040</v>
      </c>
      <c r="B116" s="21" t="s">
        <v>186</v>
      </c>
      <c r="C116" s="16">
        <v>-80000</v>
      </c>
      <c r="D116" s="16">
        <v>-20405.88</v>
      </c>
      <c r="E116" s="16">
        <v>-22000</v>
      </c>
      <c r="F116" s="16">
        <v>-39854</v>
      </c>
      <c r="G116" s="20">
        <v>-30301</v>
      </c>
      <c r="H116" s="20">
        <v>-2306</v>
      </c>
      <c r="I116" s="20">
        <v>0</v>
      </c>
      <c r="J116" s="20">
        <f>+'CONSUNTIVO 2021 old'!D119</f>
        <v>1971</v>
      </c>
      <c r="K116" s="26">
        <v>-1971</v>
      </c>
      <c r="L116" s="16">
        <f t="shared" si="78"/>
        <v>0</v>
      </c>
      <c r="M116" s="20">
        <f t="shared" si="79"/>
        <v>0</v>
      </c>
      <c r="N116" s="20">
        <v>0</v>
      </c>
      <c r="O116" s="20"/>
      <c r="P116" s="20"/>
      <c r="Q116" s="20"/>
      <c r="R116" s="20"/>
      <c r="S116" s="20"/>
      <c r="T116" s="20"/>
      <c r="U116" s="20"/>
      <c r="V116" s="20"/>
      <c r="W116" s="20">
        <v>0</v>
      </c>
      <c r="X116" s="16"/>
      <c r="Y116" s="16"/>
      <c r="Z116" s="16"/>
      <c r="AA116" s="1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</row>
    <row r="117" spans="1:81" ht="15.75" x14ac:dyDescent="0.25">
      <c r="A117" s="16">
        <v>5002008001000050</v>
      </c>
      <c r="B117" s="21" t="s">
        <v>187</v>
      </c>
      <c r="C117" s="16">
        <v>0</v>
      </c>
      <c r="D117" s="16">
        <v>-400</v>
      </c>
      <c r="E117" s="16">
        <v>0</v>
      </c>
      <c r="F117" s="16">
        <v>-6216</v>
      </c>
      <c r="G117" s="20">
        <v>-7503</v>
      </c>
      <c r="H117" s="20">
        <v>-5324</v>
      </c>
      <c r="I117" s="20">
        <v>-5000</v>
      </c>
      <c r="J117" s="20">
        <f>+'CONSUNTIVO 2021 old'!D120</f>
        <v>-3097</v>
      </c>
      <c r="K117" s="20"/>
      <c r="L117" s="16">
        <f t="shared" si="78"/>
        <v>-3097</v>
      </c>
      <c r="M117" s="20">
        <f t="shared" si="79"/>
        <v>-2437</v>
      </c>
      <c r="N117" s="20"/>
      <c r="O117" s="20"/>
      <c r="P117" s="20"/>
      <c r="Q117" s="20"/>
      <c r="R117" s="20"/>
      <c r="S117" s="20"/>
      <c r="T117" s="20"/>
      <c r="U117" s="20">
        <v>-2437</v>
      </c>
      <c r="V117" s="20"/>
      <c r="W117" s="20">
        <v>0</v>
      </c>
      <c r="X117" s="16"/>
      <c r="Y117" s="16"/>
      <c r="Z117" s="16"/>
      <c r="AA117" s="1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</row>
    <row r="118" spans="1:81" ht="15.75" x14ac:dyDescent="0.25">
      <c r="A118" s="16">
        <v>5002008001000050</v>
      </c>
      <c r="B118" s="21" t="s">
        <v>188</v>
      </c>
      <c r="C118" s="16">
        <v>-15000</v>
      </c>
      <c r="D118" s="16">
        <v>-8820</v>
      </c>
      <c r="E118" s="16">
        <v>-8000</v>
      </c>
      <c r="F118" s="16">
        <v>-11005</v>
      </c>
      <c r="G118" s="20">
        <v>-14090</v>
      </c>
      <c r="H118" s="20">
        <v>-12880</v>
      </c>
      <c r="I118" s="20">
        <v>-12000</v>
      </c>
      <c r="J118" s="20">
        <f>+'CONSUNTIVO 2021 old'!D121</f>
        <v>-8990</v>
      </c>
      <c r="K118" s="20">
        <v>-600</v>
      </c>
      <c r="L118" s="16">
        <f t="shared" si="78"/>
        <v>-9590</v>
      </c>
      <c r="M118" s="20" t="e">
        <f t="shared" si="79"/>
        <v>#REF!</v>
      </c>
      <c r="N118" s="20" t="e">
        <f>+#REF!</f>
        <v>#REF!</v>
      </c>
      <c r="O118" s="20"/>
      <c r="P118" s="20"/>
      <c r="Q118" s="20"/>
      <c r="R118" s="20"/>
      <c r="S118" s="20"/>
      <c r="T118" s="20"/>
      <c r="U118" s="20"/>
      <c r="V118" s="20"/>
      <c r="W118" s="20">
        <v>0</v>
      </c>
      <c r="X118" s="16"/>
      <c r="Y118" s="16"/>
      <c r="Z118" s="16"/>
      <c r="AA118" s="1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</row>
    <row r="119" spans="1:81" ht="15.75" x14ac:dyDescent="0.25">
      <c r="A119" s="16">
        <v>5002008001000060</v>
      </c>
      <c r="B119" s="17" t="s">
        <v>189</v>
      </c>
      <c r="C119" s="16">
        <v>-340000</v>
      </c>
      <c r="D119" s="16">
        <v>-414813</v>
      </c>
      <c r="E119" s="16">
        <v>-305500</v>
      </c>
      <c r="F119" s="16">
        <v>-355005</v>
      </c>
      <c r="G119" s="20">
        <v>-486000</v>
      </c>
      <c r="H119" s="20">
        <v>-234700</v>
      </c>
      <c r="I119" s="20">
        <v>-250000</v>
      </c>
      <c r="J119" s="20">
        <f>+'CONSUNTIVO 2021 old'!D122</f>
        <v>-536917</v>
      </c>
      <c r="K119" s="20"/>
      <c r="L119" s="16">
        <f t="shared" si="78"/>
        <v>-536917</v>
      </c>
      <c r="M119" s="20">
        <f t="shared" si="79"/>
        <v>-536917</v>
      </c>
      <c r="N119" s="25"/>
      <c r="O119" s="25"/>
      <c r="P119" s="25"/>
      <c r="Q119" s="25"/>
      <c r="R119" s="25"/>
      <c r="S119" s="25"/>
      <c r="T119" s="25"/>
      <c r="U119" s="20">
        <v>-536917</v>
      </c>
      <c r="V119" s="25"/>
      <c r="W119" s="25">
        <v>0</v>
      </c>
      <c r="X119" s="18"/>
      <c r="Y119" s="18"/>
      <c r="Z119" s="18"/>
      <c r="AA119" s="18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 ht="15.75" x14ac:dyDescent="0.25">
      <c r="A120" s="16">
        <v>5002008001000060</v>
      </c>
      <c r="B120" s="21" t="s">
        <v>190</v>
      </c>
      <c r="C120" s="16">
        <v>-40000</v>
      </c>
      <c r="D120" s="16">
        <v>-23640</v>
      </c>
      <c r="E120" s="16">
        <v>-25000</v>
      </c>
      <c r="F120" s="16">
        <v>-16690</v>
      </c>
      <c r="G120" s="20">
        <v>-26639</v>
      </c>
      <c r="H120" s="20">
        <v>0</v>
      </c>
      <c r="I120" s="20">
        <v>0</v>
      </c>
      <c r="J120" s="20">
        <f>+'CONSUNTIVO 2021 old'!D123</f>
        <v>-14116.5</v>
      </c>
      <c r="K120" s="20"/>
      <c r="L120" s="16">
        <f t="shared" si="78"/>
        <v>-14116.5</v>
      </c>
      <c r="M120" s="20">
        <f t="shared" si="79"/>
        <v>-14116.5</v>
      </c>
      <c r="N120" s="20"/>
      <c r="O120" s="20"/>
      <c r="P120" s="20"/>
      <c r="Q120" s="20"/>
      <c r="R120" s="20"/>
      <c r="S120" s="20"/>
      <c r="T120" s="20"/>
      <c r="U120" s="20">
        <v>-14116.5</v>
      </c>
      <c r="V120" s="20"/>
      <c r="W120" s="20">
        <v>0</v>
      </c>
      <c r="X120" s="16"/>
      <c r="Y120" s="16"/>
      <c r="Z120" s="16"/>
      <c r="AA120" s="1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</row>
    <row r="121" spans="1:81" ht="15.75" x14ac:dyDescent="0.25">
      <c r="A121" s="16">
        <v>5002008001000060</v>
      </c>
      <c r="B121" s="21" t="s">
        <v>191</v>
      </c>
      <c r="C121" s="16">
        <v>-95000</v>
      </c>
      <c r="D121" s="16">
        <v>-95711</v>
      </c>
      <c r="E121" s="16">
        <v>-95000</v>
      </c>
      <c r="F121" s="16">
        <v>-98629</v>
      </c>
      <c r="G121" s="20">
        <v>-95638</v>
      </c>
      <c r="H121" s="20">
        <v>-97566</v>
      </c>
      <c r="I121" s="20">
        <v>-98000</v>
      </c>
      <c r="J121" s="20">
        <f>+'CONSUNTIVO 2021 old'!D124</f>
        <v>0</v>
      </c>
      <c r="K121" s="20"/>
      <c r="L121" s="16">
        <f t="shared" si="78"/>
        <v>0</v>
      </c>
      <c r="M121" s="20">
        <f t="shared" si="79"/>
        <v>0</v>
      </c>
      <c r="N121" s="20"/>
      <c r="O121" s="20"/>
      <c r="P121" s="20"/>
      <c r="Q121" s="20"/>
      <c r="R121" s="20"/>
      <c r="S121" s="20"/>
      <c r="T121" s="20"/>
      <c r="U121" s="20"/>
      <c r="V121" s="20"/>
      <c r="W121" s="20">
        <v>0</v>
      </c>
      <c r="X121" s="16"/>
      <c r="Y121" s="16"/>
      <c r="Z121" s="16"/>
      <c r="AA121" s="1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</row>
    <row r="122" spans="1:81" ht="15.75" x14ac:dyDescent="0.25">
      <c r="A122" s="16">
        <v>5002008001000070</v>
      </c>
      <c r="B122" s="21" t="s">
        <v>192</v>
      </c>
      <c r="C122" s="16">
        <v>0</v>
      </c>
      <c r="D122" s="16">
        <v>-246804</v>
      </c>
      <c r="E122" s="16">
        <v>-250000</v>
      </c>
      <c r="F122" s="16">
        <v>-332278</v>
      </c>
      <c r="G122" s="20">
        <v>-388275</v>
      </c>
      <c r="H122" s="20">
        <v>-551179</v>
      </c>
      <c r="I122" s="20">
        <v>-400000</v>
      </c>
      <c r="J122" s="20">
        <f>+'CONSUNTIVO 2021 old'!D125</f>
        <v>-408597.61</v>
      </c>
      <c r="K122" s="20"/>
      <c r="L122" s="16">
        <f t="shared" si="78"/>
        <v>-408597.61</v>
      </c>
      <c r="M122" s="20">
        <f t="shared" si="79"/>
        <v>-408975.86</v>
      </c>
      <c r="N122" s="20"/>
      <c r="O122" s="20"/>
      <c r="P122" s="20"/>
      <c r="Q122" s="20"/>
      <c r="R122" s="20"/>
      <c r="S122" s="20"/>
      <c r="T122" s="20"/>
      <c r="U122" s="20">
        <v>-408975.86</v>
      </c>
      <c r="V122" s="20"/>
      <c r="W122" s="20">
        <v>0</v>
      </c>
      <c r="X122" s="16"/>
      <c r="Y122" s="16"/>
      <c r="Z122" s="16"/>
      <c r="AA122" s="1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</row>
    <row r="123" spans="1:81" ht="15.75" x14ac:dyDescent="0.25">
      <c r="A123" s="16">
        <v>5002008001000080</v>
      </c>
      <c r="B123" s="21" t="s">
        <v>193</v>
      </c>
      <c r="C123" s="16">
        <v>0</v>
      </c>
      <c r="D123" s="16">
        <v>-62239</v>
      </c>
      <c r="E123" s="16">
        <v>-60000</v>
      </c>
      <c r="F123" s="16">
        <v>-56312</v>
      </c>
      <c r="G123" s="20">
        <v>-40378</v>
      </c>
      <c r="H123" s="20">
        <v>-80837</v>
      </c>
      <c r="I123" s="20">
        <v>-60000</v>
      </c>
      <c r="J123" s="20">
        <f>+'CONSUNTIVO 2021 old'!D126</f>
        <v>-146870.04999999999</v>
      </c>
      <c r="K123" s="20"/>
      <c r="L123" s="16">
        <f t="shared" si="78"/>
        <v>-146870.04999999999</v>
      </c>
      <c r="M123" s="20">
        <f t="shared" si="79"/>
        <v>-146870.04999999999</v>
      </c>
      <c r="N123" s="20"/>
      <c r="O123" s="20"/>
      <c r="P123" s="20"/>
      <c r="Q123" s="20"/>
      <c r="R123" s="20"/>
      <c r="S123" s="20"/>
      <c r="T123" s="20"/>
      <c r="U123" s="20">
        <v>-146870.04999999999</v>
      </c>
      <c r="V123" s="20"/>
      <c r="W123" s="20">
        <v>0</v>
      </c>
      <c r="X123" s="16"/>
      <c r="Y123" s="16"/>
      <c r="Z123" s="16"/>
      <c r="AA123" s="1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</row>
    <row r="124" spans="1:81" ht="15.75" x14ac:dyDescent="0.25">
      <c r="A124" s="16">
        <v>5002008001000100</v>
      </c>
      <c r="B124" s="21" t="s">
        <v>194</v>
      </c>
      <c r="C124" s="16">
        <v>-36000</v>
      </c>
      <c r="D124" s="16">
        <v>-27519</v>
      </c>
      <c r="E124" s="16">
        <v>-15000</v>
      </c>
      <c r="F124" s="16">
        <v>-28000</v>
      </c>
      <c r="G124" s="20">
        <v>-10325</v>
      </c>
      <c r="H124" s="20">
        <v>-23307</v>
      </c>
      <c r="I124" s="20">
        <v>-24000</v>
      </c>
      <c r="J124" s="20">
        <f>+'CONSUNTIVO 2021 old'!D127</f>
        <v>-21000</v>
      </c>
      <c r="K124" s="20"/>
      <c r="L124" s="16">
        <f t="shared" si="78"/>
        <v>-21000</v>
      </c>
      <c r="M124" s="20">
        <f t="shared" si="79"/>
        <v>-21000</v>
      </c>
      <c r="N124" s="20"/>
      <c r="O124" s="20"/>
      <c r="P124" s="20"/>
      <c r="Q124" s="20"/>
      <c r="R124" s="20"/>
      <c r="S124" s="20"/>
      <c r="T124" s="20"/>
      <c r="U124" s="20">
        <v>-21000</v>
      </c>
      <c r="V124" s="20"/>
      <c r="W124" s="20">
        <v>0</v>
      </c>
      <c r="X124" s="16"/>
      <c r="Y124" s="16"/>
      <c r="Z124" s="16"/>
      <c r="AA124" s="16"/>
      <c r="AB124" s="2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</row>
    <row r="125" spans="1:81" ht="15.75" x14ac:dyDescent="0.25">
      <c r="A125" s="12">
        <v>6</v>
      </c>
      <c r="B125" s="13" t="s">
        <v>21</v>
      </c>
      <c r="C125" s="12" t="e">
        <v>#REF!</v>
      </c>
      <c r="D125" s="12">
        <v>12502711.17</v>
      </c>
      <c r="E125" s="12">
        <v>12558952.6</v>
      </c>
      <c r="F125" s="12">
        <f>+F128+F153+F167+F171+F219+F228+F235+F246+F251+F254+F280+F281+F285+F289+F297+F303+F318+F325+F331+F337+F343</f>
        <v>12372356</v>
      </c>
      <c r="G125" s="12">
        <f>+G128+G153+G167+G171+G219+G228+G235+G246+G251+G255+G268+G276+G280+G281+G285+G289+G297+G303+G318+G325+G337+G343</f>
        <v>12640477</v>
      </c>
      <c r="H125" s="12">
        <f>+H128+H153+H167+H171+H219+H228+H235+H246+H251+H255+H268+H276+H280+H281+H285+H289+H297+H303+H318+H325+H337+H343</f>
        <v>11753573</v>
      </c>
      <c r="I125" s="12">
        <v>11602963</v>
      </c>
      <c r="J125" s="12">
        <f>+J128+J153+J167+J171+J219+J228+J235+J246+J251+J255+J268+J276+J280+J281+J285+J289+J297+J301+J318+J325+J337+J343</f>
        <v>7669147.5799999991</v>
      </c>
      <c r="K125" s="12">
        <f t="shared" ref="K125" si="80">+K128+K153+K167+K171+K219+K228+K235+K246+K251+K255+K268+K276+K280+K281+K285+K289+K297+K301+K318+K325+K337+K343</f>
        <v>3864205.6049999995</v>
      </c>
      <c r="L125" s="12">
        <f>+L128+L153+L167+L171+L219+L228+L235+L246+L251+L255+L268+L276+L280+L281+L285+L289+L297+L318+L325+L337+L343+L303</f>
        <v>11631136.834999999</v>
      </c>
      <c r="M125" s="12">
        <f>+M128+M153+M167+M171+M219+M228+M235+M246+M251+M255+M268+M276+M280+M281+M285+M289+M297+M303+M318+M325+M337+M343</f>
        <v>11627982.404999999</v>
      </c>
      <c r="N125" s="12">
        <v>85477.7</v>
      </c>
      <c r="O125" s="12">
        <v>26514.799999999999</v>
      </c>
      <c r="P125" s="12">
        <v>202495.27</v>
      </c>
      <c r="Q125" s="12">
        <v>3563066.3650000002</v>
      </c>
      <c r="R125" s="12">
        <f t="shared" ref="R125:Z125" si="81">+R128+R153+R167+R171+R219+R228+R235+R246+R251+R255+R268+R276+R280+R281+R285+R289+R295+R297+R303+R318+R325+R337+R343</f>
        <v>0</v>
      </c>
      <c r="S125" s="12">
        <f t="shared" si="81"/>
        <v>0</v>
      </c>
      <c r="T125" s="12">
        <v>380631.26000000007</v>
      </c>
      <c r="U125" s="12">
        <v>4128299.66</v>
      </c>
      <c r="V125" s="12">
        <v>1502353.325</v>
      </c>
      <c r="W125" s="12">
        <v>679181.85</v>
      </c>
      <c r="X125" s="12">
        <v>571721.77499999991</v>
      </c>
      <c r="Y125" s="12">
        <v>217451.42</v>
      </c>
      <c r="Z125" s="12">
        <f t="shared" si="81"/>
        <v>0</v>
      </c>
      <c r="AA125" s="12">
        <v>238711.68000000002</v>
      </c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1:81" ht="15.75" x14ac:dyDescent="0.25">
      <c r="A126" s="14">
        <v>6001</v>
      </c>
      <c r="B126" s="15" t="s">
        <v>22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1:81" ht="15.75" x14ac:dyDescent="0.25">
      <c r="A127" s="14">
        <v>6001001</v>
      </c>
      <c r="B127" s="15" t="s">
        <v>195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1:81" ht="15.75" x14ac:dyDescent="0.25">
      <c r="A128" s="18">
        <v>600100100100</v>
      </c>
      <c r="B128" s="19" t="s">
        <v>196</v>
      </c>
      <c r="C128" s="18">
        <v>626500</v>
      </c>
      <c r="D128" s="18">
        <v>983887.33</v>
      </c>
      <c r="E128" s="18">
        <v>829547.6</v>
      </c>
      <c r="F128" s="18">
        <v>1029349</v>
      </c>
      <c r="G128" s="18">
        <f>+G129+G130+G131+G132+G133+G134+G135+G136+G137+G138+G139+G140+G141+G142+G143+G144+G145+G146+G147+G148+G149+G150+G151</f>
        <v>966854</v>
      </c>
      <c r="H128" s="18">
        <f t="shared" ref="H128:L128" si="82">+H129+H130+H131+H132+H133+H134+H135+H136+H137+H138+H139+H140+H141+H142+H143+H144+H145+H146+H147+H148+H149+H150+H151</f>
        <v>1258267</v>
      </c>
      <c r="I128" s="18">
        <v>907400</v>
      </c>
      <c r="J128" s="18">
        <f t="shared" si="82"/>
        <v>1129517.53</v>
      </c>
      <c r="K128" s="18">
        <f t="shared" si="82"/>
        <v>0</v>
      </c>
      <c r="L128" s="18">
        <f t="shared" si="82"/>
        <v>1129517.53</v>
      </c>
      <c r="M128" s="25">
        <f>SUM(M129:M151)</f>
        <v>1129517.4099999999</v>
      </c>
      <c r="N128" s="18">
        <v>2553.79</v>
      </c>
      <c r="O128" s="18">
        <v>0</v>
      </c>
      <c r="P128" s="18">
        <v>2471.6999999999998</v>
      </c>
      <c r="Q128" s="18">
        <v>295557.99000000005</v>
      </c>
      <c r="R128" s="18">
        <f t="shared" ref="R128:Z128" si="83">SUM(R129:R151)</f>
        <v>0</v>
      </c>
      <c r="S128" s="18">
        <f t="shared" si="83"/>
        <v>0</v>
      </c>
      <c r="T128" s="18">
        <v>1759.37</v>
      </c>
      <c r="U128" s="18">
        <v>608097.25000000012</v>
      </c>
      <c r="V128" s="18">
        <v>27279.329999999998</v>
      </c>
      <c r="W128" s="18">
        <v>6921.77</v>
      </c>
      <c r="X128" s="18">
        <v>26.3</v>
      </c>
      <c r="Y128" s="18">
        <v>184253.92</v>
      </c>
      <c r="Z128" s="18">
        <f t="shared" si="83"/>
        <v>0</v>
      </c>
      <c r="AA128" s="18">
        <v>595.99</v>
      </c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1:81" ht="15.75" x14ac:dyDescent="0.25">
      <c r="A129" s="16">
        <v>6001001001000010</v>
      </c>
      <c r="B129" s="21" t="s">
        <v>23</v>
      </c>
      <c r="C129" s="16">
        <v>25000</v>
      </c>
      <c r="D129" s="16">
        <v>11270</v>
      </c>
      <c r="E129" s="16">
        <v>14000</v>
      </c>
      <c r="F129" s="16">
        <v>9494</v>
      </c>
      <c r="G129" s="20">
        <v>9006</v>
      </c>
      <c r="H129" s="20">
        <v>14620</v>
      </c>
      <c r="I129" s="20">
        <v>15500</v>
      </c>
      <c r="J129" s="20">
        <f>+'CONSUNTIVO 2021 old'!D132</f>
        <v>7523.85</v>
      </c>
      <c r="K129" s="20"/>
      <c r="L129" s="16">
        <f t="shared" ref="L129:L151" si="84">+J129+K129</f>
        <v>7523.85</v>
      </c>
      <c r="M129" s="20">
        <f t="shared" ref="M129:M151" si="85">+N129+O129+P129+Q129+T129+U129+V129+W129+X129+Y129+AA129</f>
        <v>7523.85</v>
      </c>
      <c r="N129" s="20"/>
      <c r="O129" s="20"/>
      <c r="P129" s="20"/>
      <c r="Q129" s="20">
        <v>1195.31</v>
      </c>
      <c r="R129" s="20"/>
      <c r="S129" s="20"/>
      <c r="T129" s="20"/>
      <c r="U129" s="20">
        <v>1620.21</v>
      </c>
      <c r="V129" s="20">
        <v>4320.59</v>
      </c>
      <c r="W129" s="20">
        <v>20.67</v>
      </c>
      <c r="X129" s="20">
        <v>26.3</v>
      </c>
      <c r="Y129" s="20">
        <v>39.9</v>
      </c>
      <c r="Z129" s="20"/>
      <c r="AA129" s="20">
        <v>300.87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</row>
    <row r="130" spans="1:81" ht="15.75" x14ac:dyDescent="0.25">
      <c r="A130" s="16">
        <v>6001001001000020</v>
      </c>
      <c r="B130" s="21" t="s">
        <v>24</v>
      </c>
      <c r="C130" s="16">
        <v>500</v>
      </c>
      <c r="D130" s="16">
        <v>6639</v>
      </c>
      <c r="E130" s="16">
        <v>7500</v>
      </c>
      <c r="F130" s="16">
        <v>3089</v>
      </c>
      <c r="G130" s="20">
        <v>7673</v>
      </c>
      <c r="H130" s="20">
        <v>4770</v>
      </c>
      <c r="I130" s="20">
        <v>4500</v>
      </c>
      <c r="J130" s="20">
        <f>+'CONSUNTIVO 2021 old'!D133</f>
        <v>4236.3</v>
      </c>
      <c r="K130" s="20"/>
      <c r="L130" s="16">
        <f t="shared" si="84"/>
        <v>4236.3</v>
      </c>
      <c r="M130" s="20">
        <f t="shared" si="85"/>
        <v>4236.3</v>
      </c>
      <c r="N130" s="20"/>
      <c r="O130" s="20"/>
      <c r="P130" s="20"/>
      <c r="Q130" s="20">
        <v>472.19</v>
      </c>
      <c r="R130" s="20">
        <v>0</v>
      </c>
      <c r="S130" s="20">
        <v>0</v>
      </c>
      <c r="T130" s="20">
        <v>883.28</v>
      </c>
      <c r="U130" s="20">
        <v>768.58</v>
      </c>
      <c r="V130" s="20">
        <v>1845.07</v>
      </c>
      <c r="W130" s="20"/>
      <c r="X130" s="20"/>
      <c r="Y130" s="20"/>
      <c r="Z130" s="20">
        <v>0</v>
      </c>
      <c r="AA130" s="20">
        <v>267.18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</row>
    <row r="131" spans="1:81" ht="15.75" x14ac:dyDescent="0.25">
      <c r="A131" s="16">
        <v>6001001001000020</v>
      </c>
      <c r="B131" s="21" t="s">
        <v>197</v>
      </c>
      <c r="C131" s="16"/>
      <c r="D131" s="16">
        <v>18989</v>
      </c>
      <c r="E131" s="16">
        <v>21500</v>
      </c>
      <c r="F131" s="16">
        <v>17270</v>
      </c>
      <c r="G131" s="20">
        <v>26421</v>
      </c>
      <c r="H131" s="20">
        <v>38122</v>
      </c>
      <c r="I131" s="20">
        <v>38500</v>
      </c>
      <c r="J131" s="20">
        <f>+'CONSUNTIVO 2021 old'!D134</f>
        <v>41265.020000000004</v>
      </c>
      <c r="K131" s="20"/>
      <c r="L131" s="16">
        <f t="shared" si="84"/>
        <v>41265.020000000004</v>
      </c>
      <c r="M131" s="20">
        <f t="shared" si="85"/>
        <v>41265.020000000004</v>
      </c>
      <c r="N131" s="20">
        <v>623.99</v>
      </c>
      <c r="O131" s="20"/>
      <c r="P131" s="20">
        <v>2471.6999999999998</v>
      </c>
      <c r="Q131" s="20">
        <v>8052</v>
      </c>
      <c r="R131" s="20"/>
      <c r="S131" s="20"/>
      <c r="T131" s="20">
        <v>90.04</v>
      </c>
      <c r="U131" s="20">
        <v>4520.71</v>
      </c>
      <c r="V131" s="20">
        <v>19988.64</v>
      </c>
      <c r="W131" s="20">
        <v>5490</v>
      </c>
      <c r="X131" s="20"/>
      <c r="Y131" s="20"/>
      <c r="Z131" s="20"/>
      <c r="AA131" s="20">
        <v>27.94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</row>
    <row r="132" spans="1:81" ht="15.75" x14ac:dyDescent="0.25">
      <c r="A132" s="16">
        <v>6001001001000050</v>
      </c>
      <c r="B132" s="21" t="s">
        <v>198</v>
      </c>
      <c r="C132" s="16">
        <v>5000</v>
      </c>
      <c r="D132" s="16">
        <v>3014.34</v>
      </c>
      <c r="E132" s="16">
        <v>3000</v>
      </c>
      <c r="F132" s="16">
        <v>95</v>
      </c>
      <c r="G132" s="20">
        <v>2438</v>
      </c>
      <c r="H132" s="20">
        <v>3119</v>
      </c>
      <c r="I132" s="20">
        <v>0</v>
      </c>
      <c r="J132" s="20">
        <f>+'CONSUNTIVO 2021 old'!D135</f>
        <v>1645.8899999999999</v>
      </c>
      <c r="K132" s="20"/>
      <c r="L132" s="16">
        <f t="shared" si="84"/>
        <v>1645.8899999999999</v>
      </c>
      <c r="M132" s="20">
        <f t="shared" si="85"/>
        <v>1645.8899999999999</v>
      </c>
      <c r="N132" s="20"/>
      <c r="O132" s="20"/>
      <c r="P132" s="20"/>
      <c r="Q132" s="20">
        <v>517.05999999999995</v>
      </c>
      <c r="R132" s="20"/>
      <c r="S132" s="20"/>
      <c r="T132" s="20"/>
      <c r="U132" s="20">
        <v>1097.83</v>
      </c>
      <c r="V132" s="20"/>
      <c r="W132" s="20">
        <v>31</v>
      </c>
      <c r="X132" s="20"/>
      <c r="Y132" s="20"/>
      <c r="Z132" s="20"/>
      <c r="AA132" s="20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</row>
    <row r="133" spans="1:81" ht="15.75" x14ac:dyDescent="0.25">
      <c r="A133" s="16">
        <v>6001001001000060</v>
      </c>
      <c r="B133" s="21" t="s">
        <v>199</v>
      </c>
      <c r="C133" s="16">
        <v>30000</v>
      </c>
      <c r="D133" s="16">
        <v>33317</v>
      </c>
      <c r="E133" s="16">
        <v>30000</v>
      </c>
      <c r="F133" s="16">
        <v>54828</v>
      </c>
      <c r="G133" s="20">
        <v>20189</v>
      </c>
      <c r="H133" s="20">
        <v>29754</v>
      </c>
      <c r="I133" s="20">
        <v>28000</v>
      </c>
      <c r="J133" s="20">
        <f>+'CONSUNTIVO 2021 old'!D136</f>
        <v>28557.86</v>
      </c>
      <c r="K133" s="20"/>
      <c r="L133" s="16">
        <f t="shared" si="84"/>
        <v>28557.86</v>
      </c>
      <c r="M133" s="20">
        <f t="shared" si="85"/>
        <v>28557.86</v>
      </c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>
        <v>28557.86</v>
      </c>
      <c r="Z133" s="20"/>
      <c r="AA133" s="20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</row>
    <row r="134" spans="1:81" ht="15.75" x14ac:dyDescent="0.25">
      <c r="A134" s="20">
        <v>6001001001000090</v>
      </c>
      <c r="B134" s="23" t="s">
        <v>200</v>
      </c>
      <c r="C134" s="20">
        <v>15000</v>
      </c>
      <c r="D134" s="20">
        <v>9301</v>
      </c>
      <c r="E134" s="20">
        <v>8000</v>
      </c>
      <c r="F134" s="20">
        <v>17219</v>
      </c>
      <c r="G134" s="20">
        <v>7800</v>
      </c>
      <c r="H134" s="20">
        <v>14185</v>
      </c>
      <c r="I134" s="20">
        <v>2000</v>
      </c>
      <c r="J134" s="20">
        <f>+'CONSUNTIVO 2021 old'!D137</f>
        <v>12110.279999999999</v>
      </c>
      <c r="K134" s="20"/>
      <c r="L134" s="16">
        <f t="shared" si="84"/>
        <v>12110.279999999999</v>
      </c>
      <c r="M134" s="20">
        <f t="shared" si="85"/>
        <v>12110.279999999999</v>
      </c>
      <c r="N134" s="20">
        <v>1115.8</v>
      </c>
      <c r="O134" s="20"/>
      <c r="P134" s="20"/>
      <c r="Q134" s="20"/>
      <c r="R134" s="20"/>
      <c r="S134" s="20"/>
      <c r="T134" s="20"/>
      <c r="U134" s="20">
        <v>10994.48</v>
      </c>
      <c r="V134" s="20"/>
      <c r="W134" s="20"/>
      <c r="X134" s="20"/>
      <c r="Y134" s="20"/>
      <c r="Z134" s="20"/>
      <c r="AA134" s="20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</row>
    <row r="135" spans="1:81" ht="15.75" x14ac:dyDescent="0.25">
      <c r="A135" s="16">
        <v>6001001001000090</v>
      </c>
      <c r="B135" s="21" t="s">
        <v>201</v>
      </c>
      <c r="C135" s="16"/>
      <c r="D135" s="16">
        <v>6805.39</v>
      </c>
      <c r="E135" s="16">
        <v>5000</v>
      </c>
      <c r="F135" s="16">
        <v>700</v>
      </c>
      <c r="G135" s="20">
        <v>6092</v>
      </c>
      <c r="H135" s="20">
        <v>3297</v>
      </c>
      <c r="I135" s="20">
        <v>2500</v>
      </c>
      <c r="J135" s="20">
        <f>+'CONSUNTIVO 2021 old'!D138</f>
        <v>3026.76</v>
      </c>
      <c r="K135" s="20"/>
      <c r="L135" s="16">
        <f t="shared" si="84"/>
        <v>3026.76</v>
      </c>
      <c r="M135" s="20">
        <f t="shared" si="85"/>
        <v>3026.76</v>
      </c>
      <c r="N135" s="20"/>
      <c r="O135" s="20"/>
      <c r="P135" s="20"/>
      <c r="Q135" s="20">
        <v>3026.76</v>
      </c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</row>
    <row r="136" spans="1:81" ht="15.75" x14ac:dyDescent="0.25">
      <c r="A136" s="16">
        <v>6001001001000130</v>
      </c>
      <c r="B136" s="21" t="s">
        <v>202</v>
      </c>
      <c r="C136" s="16"/>
      <c r="D136" s="16">
        <v>32968</v>
      </c>
      <c r="E136" s="16">
        <v>30000</v>
      </c>
      <c r="F136" s="16">
        <v>84255</v>
      </c>
      <c r="G136" s="20">
        <v>107896</v>
      </c>
      <c r="H136" s="20">
        <v>327270</v>
      </c>
      <c r="I136" s="20">
        <v>160000</v>
      </c>
      <c r="J136" s="20">
        <f>+'CONSUNTIVO 2021 old'!D139</f>
        <v>191549.47</v>
      </c>
      <c r="K136" s="20"/>
      <c r="L136" s="16">
        <f t="shared" si="84"/>
        <v>191549.47</v>
      </c>
      <c r="M136" s="20">
        <f t="shared" si="85"/>
        <v>191549.47</v>
      </c>
      <c r="N136" s="20"/>
      <c r="O136" s="20"/>
      <c r="P136" s="20"/>
      <c r="Q136" s="20">
        <v>186765.51</v>
      </c>
      <c r="R136" s="20"/>
      <c r="S136" s="20"/>
      <c r="T136" s="20"/>
      <c r="U136" s="20">
        <v>4783.96</v>
      </c>
      <c r="V136" s="20">
        <v>0</v>
      </c>
      <c r="W136" s="20"/>
      <c r="X136" s="20"/>
      <c r="Y136" s="20"/>
      <c r="Z136" s="20"/>
      <c r="AA136" s="20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</row>
    <row r="137" spans="1:81" ht="15.75" x14ac:dyDescent="0.25">
      <c r="A137" s="16">
        <v>6001001001000130</v>
      </c>
      <c r="B137" s="21" t="s">
        <v>203</v>
      </c>
      <c r="C137" s="16">
        <v>115000</v>
      </c>
      <c r="D137" s="16">
        <v>195845</v>
      </c>
      <c r="E137" s="16">
        <v>180000</v>
      </c>
      <c r="F137" s="16">
        <v>114373</v>
      </c>
      <c r="G137" s="20">
        <v>98600</v>
      </c>
      <c r="H137" s="20">
        <v>92400</v>
      </c>
      <c r="I137" s="20">
        <v>92000</v>
      </c>
      <c r="J137" s="20">
        <f>+'CONSUNTIVO 2021 old'!D140</f>
        <v>52367.33</v>
      </c>
      <c r="K137" s="20"/>
      <c r="L137" s="16">
        <f t="shared" si="84"/>
        <v>52367.33</v>
      </c>
      <c r="M137" s="20">
        <f t="shared" si="85"/>
        <v>52367.33</v>
      </c>
      <c r="N137" s="20"/>
      <c r="O137" s="20"/>
      <c r="P137" s="20"/>
      <c r="Q137" s="20">
        <v>52337.54</v>
      </c>
      <c r="R137" s="20"/>
      <c r="S137" s="20"/>
      <c r="T137" s="20"/>
      <c r="U137" s="20">
        <v>29.79</v>
      </c>
      <c r="V137" s="20"/>
      <c r="W137" s="20"/>
      <c r="X137" s="20"/>
      <c r="Y137" s="20"/>
      <c r="Z137" s="20"/>
      <c r="AA137" s="20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</row>
    <row r="138" spans="1:81" ht="15.75" x14ac:dyDescent="0.25">
      <c r="A138" s="16">
        <v>6001001001000140</v>
      </c>
      <c r="B138" s="21" t="s">
        <v>25</v>
      </c>
      <c r="C138" s="16"/>
      <c r="D138" s="16">
        <v>6560</v>
      </c>
      <c r="E138" s="16">
        <v>0</v>
      </c>
      <c r="F138" s="16">
        <v>-23</v>
      </c>
      <c r="G138" s="20">
        <v>50</v>
      </c>
      <c r="H138" s="20">
        <v>430</v>
      </c>
      <c r="I138" s="20">
        <v>0</v>
      </c>
      <c r="J138" s="20">
        <f>+'CONSUNTIVO 2021 old'!D141</f>
        <v>-4.7699999999999996</v>
      </c>
      <c r="K138" s="20"/>
      <c r="L138" s="16">
        <f t="shared" si="84"/>
        <v>-4.7699999999999996</v>
      </c>
      <c r="M138" s="20">
        <f t="shared" si="85"/>
        <v>-4.7699999999999996</v>
      </c>
      <c r="N138" s="20"/>
      <c r="O138" s="20"/>
      <c r="P138" s="20"/>
      <c r="Q138" s="20">
        <v>-4.96</v>
      </c>
      <c r="R138" s="20"/>
      <c r="S138" s="20"/>
      <c r="T138" s="20"/>
      <c r="U138" s="20"/>
      <c r="V138" s="20">
        <v>0.19</v>
      </c>
      <c r="W138" s="20"/>
      <c r="X138" s="20"/>
      <c r="Y138" s="20"/>
      <c r="Z138" s="20"/>
      <c r="AA138" s="20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</row>
    <row r="139" spans="1:81" ht="15.75" x14ac:dyDescent="0.25">
      <c r="A139" s="16">
        <v>6001001001000140</v>
      </c>
      <c r="B139" s="21" t="s">
        <v>204</v>
      </c>
      <c r="C139" s="16">
        <v>270000</v>
      </c>
      <c r="D139" s="20">
        <v>401773</v>
      </c>
      <c r="E139" s="16">
        <v>270000</v>
      </c>
      <c r="F139" s="16">
        <v>405458</v>
      </c>
      <c r="G139" s="20">
        <v>384793</v>
      </c>
      <c r="H139" s="20">
        <v>452956</v>
      </c>
      <c r="I139" s="20">
        <v>350000</v>
      </c>
      <c r="J139" s="20">
        <f>+'CONSUNTIVO 2021 old'!D142</f>
        <v>466288.25</v>
      </c>
      <c r="K139" s="20"/>
      <c r="L139" s="16">
        <f t="shared" si="84"/>
        <v>466288.25</v>
      </c>
      <c r="M139" s="20">
        <f t="shared" si="85"/>
        <v>466288.25</v>
      </c>
      <c r="N139" s="20"/>
      <c r="O139" s="20"/>
      <c r="P139" s="20"/>
      <c r="Q139" s="20"/>
      <c r="R139" s="20"/>
      <c r="S139" s="20"/>
      <c r="T139" s="20"/>
      <c r="U139" s="20">
        <v>466288.25</v>
      </c>
      <c r="V139" s="20"/>
      <c r="W139" s="20"/>
      <c r="X139" s="20"/>
      <c r="Y139" s="20"/>
      <c r="Z139" s="20"/>
      <c r="AA139" s="20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</row>
    <row r="140" spans="1:81" ht="15.75" x14ac:dyDescent="0.25">
      <c r="A140" s="16">
        <v>6001001001000140</v>
      </c>
      <c r="B140" s="21" t="s">
        <v>205</v>
      </c>
      <c r="C140" s="16"/>
      <c r="D140" s="16">
        <v>19029</v>
      </c>
      <c r="E140" s="16">
        <v>0</v>
      </c>
      <c r="F140" s="16">
        <v>20895</v>
      </c>
      <c r="G140" s="20">
        <v>19538</v>
      </c>
      <c r="H140" s="20">
        <v>28581</v>
      </c>
      <c r="I140" s="20">
        <v>28000</v>
      </c>
      <c r="J140" s="20">
        <f>+'CONSUNTIVO 2021 old'!D143</f>
        <v>53696.5</v>
      </c>
      <c r="K140" s="20"/>
      <c r="L140" s="16">
        <f t="shared" si="84"/>
        <v>53696.5</v>
      </c>
      <c r="M140" s="20">
        <f t="shared" si="85"/>
        <v>53696.5</v>
      </c>
      <c r="N140" s="20"/>
      <c r="O140" s="20"/>
      <c r="P140" s="20"/>
      <c r="Q140" s="20"/>
      <c r="R140" s="20"/>
      <c r="S140" s="20"/>
      <c r="T140" s="20"/>
      <c r="U140" s="20">
        <v>53696.5</v>
      </c>
      <c r="V140" s="20"/>
      <c r="W140" s="20"/>
      <c r="X140" s="20"/>
      <c r="Y140" s="20"/>
      <c r="Z140" s="20"/>
      <c r="AA140" s="20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</row>
    <row r="141" spans="1:81" ht="15.75" x14ac:dyDescent="0.25">
      <c r="A141" s="16">
        <v>6001001001000140</v>
      </c>
      <c r="B141" s="21" t="s">
        <v>206</v>
      </c>
      <c r="C141" s="16"/>
      <c r="D141" s="16">
        <v>50306.7</v>
      </c>
      <c r="E141" s="16">
        <v>40000</v>
      </c>
      <c r="F141" s="16">
        <v>55093</v>
      </c>
      <c r="G141" s="20">
        <v>50282</v>
      </c>
      <c r="H141" s="20">
        <v>45349</v>
      </c>
      <c r="I141" s="20">
        <v>45000</v>
      </c>
      <c r="J141" s="20">
        <f>+'CONSUNTIVO 2021 old'!D144</f>
        <v>45635</v>
      </c>
      <c r="K141" s="20"/>
      <c r="L141" s="16">
        <f t="shared" si="84"/>
        <v>45635</v>
      </c>
      <c r="M141" s="20">
        <f t="shared" si="85"/>
        <v>45635</v>
      </c>
      <c r="N141" s="20"/>
      <c r="O141" s="20"/>
      <c r="P141" s="20"/>
      <c r="Q141" s="20"/>
      <c r="R141" s="20"/>
      <c r="S141" s="20"/>
      <c r="T141" s="20"/>
      <c r="U141" s="20">
        <v>45635</v>
      </c>
      <c r="V141" s="20"/>
      <c r="W141" s="20"/>
      <c r="X141" s="20"/>
      <c r="Y141" s="20"/>
      <c r="Z141" s="20"/>
      <c r="AA141" s="20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</row>
    <row r="142" spans="1:81" ht="15.75" x14ac:dyDescent="0.25">
      <c r="A142" s="16">
        <v>6001001001000160</v>
      </c>
      <c r="B142" s="21" t="s">
        <v>207</v>
      </c>
      <c r="C142" s="16"/>
      <c r="D142" s="16">
        <v>1787.93</v>
      </c>
      <c r="E142" s="16">
        <v>2000</v>
      </c>
      <c r="F142" s="16">
        <v>2446</v>
      </c>
      <c r="G142" s="20">
        <v>565</v>
      </c>
      <c r="H142" s="20">
        <v>234</v>
      </c>
      <c r="I142" s="20">
        <v>0</v>
      </c>
      <c r="J142" s="20">
        <f>+'CONSUNTIVO 2021 old'!D145</f>
        <v>160.54</v>
      </c>
      <c r="K142" s="20"/>
      <c r="L142" s="16">
        <f t="shared" si="84"/>
        <v>160.54</v>
      </c>
      <c r="M142" s="20">
        <f t="shared" si="85"/>
        <v>160.54</v>
      </c>
      <c r="N142" s="20"/>
      <c r="O142" s="20"/>
      <c r="P142" s="20"/>
      <c r="Q142" s="20">
        <v>8.94</v>
      </c>
      <c r="R142" s="20"/>
      <c r="S142" s="20"/>
      <c r="T142" s="20"/>
      <c r="U142" s="20">
        <v>151.6</v>
      </c>
      <c r="V142" s="20"/>
      <c r="W142" s="20"/>
      <c r="X142" s="20"/>
      <c r="Y142" s="20"/>
      <c r="Z142" s="20"/>
      <c r="AA142" s="20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</row>
    <row r="143" spans="1:81" ht="15.75" x14ac:dyDescent="0.25">
      <c r="A143" s="16">
        <v>6001001001000160</v>
      </c>
      <c r="B143" s="17" t="s">
        <v>208</v>
      </c>
      <c r="C143" s="18"/>
      <c r="D143" s="16">
        <v>1295.53</v>
      </c>
      <c r="E143" s="16">
        <v>1500</v>
      </c>
      <c r="F143" s="16">
        <v>1950</v>
      </c>
      <c r="G143" s="20">
        <v>703</v>
      </c>
      <c r="H143" s="20">
        <v>294</v>
      </c>
      <c r="I143" s="20">
        <v>0</v>
      </c>
      <c r="J143" s="20">
        <f>+'CONSUNTIVO 2021 old'!D146</f>
        <v>0</v>
      </c>
      <c r="K143" s="20"/>
      <c r="L143" s="16">
        <f t="shared" si="84"/>
        <v>0</v>
      </c>
      <c r="M143" s="20">
        <f t="shared" si="85"/>
        <v>0</v>
      </c>
      <c r="N143" s="25"/>
      <c r="O143" s="25"/>
      <c r="P143" s="25"/>
      <c r="Q143" s="25"/>
      <c r="R143" s="25"/>
      <c r="S143" s="25"/>
      <c r="T143" s="25"/>
      <c r="U143" s="20"/>
      <c r="V143" s="25"/>
      <c r="W143" s="25"/>
      <c r="X143" s="25"/>
      <c r="Y143" s="25"/>
      <c r="Z143" s="25"/>
      <c r="AA143" s="25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1:81" ht="15.75" x14ac:dyDescent="0.25">
      <c r="A144" s="16">
        <v>6001001001000160</v>
      </c>
      <c r="B144" s="21" t="s">
        <v>209</v>
      </c>
      <c r="C144" s="16"/>
      <c r="D144" s="16">
        <v>1235</v>
      </c>
      <c r="E144" s="16">
        <v>2000</v>
      </c>
      <c r="F144" s="16">
        <v>960</v>
      </c>
      <c r="G144" s="20">
        <v>732</v>
      </c>
      <c r="H144" s="20">
        <v>118</v>
      </c>
      <c r="I144" s="20">
        <v>0</v>
      </c>
      <c r="J144" s="20">
        <f>+'CONSUNTIVO 2021 old'!D147</f>
        <v>143.63999999999999</v>
      </c>
      <c r="K144" s="20"/>
      <c r="L144" s="16">
        <f t="shared" si="84"/>
        <v>143.63999999999999</v>
      </c>
      <c r="M144" s="20">
        <f t="shared" si="85"/>
        <v>143.63999999999999</v>
      </c>
      <c r="N144" s="20"/>
      <c r="O144" s="20"/>
      <c r="P144" s="20"/>
      <c r="Q144" s="20">
        <v>143.63999999999999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</row>
    <row r="145" spans="1:81" ht="15.75" x14ac:dyDescent="0.25">
      <c r="A145" s="16">
        <v>6001001001000160</v>
      </c>
      <c r="B145" s="21" t="s">
        <v>210</v>
      </c>
      <c r="C145" s="16"/>
      <c r="D145" s="16">
        <v>18.440000000000001</v>
      </c>
      <c r="E145" s="16">
        <v>0</v>
      </c>
      <c r="F145" s="16">
        <v>0</v>
      </c>
      <c r="G145" s="20">
        <v>3473</v>
      </c>
      <c r="H145" s="20">
        <v>5162</v>
      </c>
      <c r="I145" s="20">
        <v>0</v>
      </c>
      <c r="J145" s="20">
        <f>+'CONSUNTIVO 2021 old'!D148</f>
        <v>7111.4</v>
      </c>
      <c r="K145" s="20"/>
      <c r="L145" s="16">
        <f t="shared" si="84"/>
        <v>7111.4</v>
      </c>
      <c r="M145" s="20">
        <f t="shared" si="85"/>
        <v>7111.4</v>
      </c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>
        <v>7111.4</v>
      </c>
      <c r="Z145" s="20"/>
      <c r="AA145" s="20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</row>
    <row r="146" spans="1:81" ht="15.75" x14ac:dyDescent="0.25">
      <c r="A146" s="16">
        <v>6001001001000160</v>
      </c>
      <c r="B146" s="21" t="s">
        <v>211</v>
      </c>
      <c r="C146" s="16"/>
      <c r="D146" s="16">
        <v>15560</v>
      </c>
      <c r="E146" s="16">
        <v>17200</v>
      </c>
      <c r="F146" s="16">
        <v>14791</v>
      </c>
      <c r="G146" s="20">
        <v>20539</v>
      </c>
      <c r="H146" s="20">
        <v>9951</v>
      </c>
      <c r="I146" s="20">
        <v>10000</v>
      </c>
      <c r="J146" s="20">
        <f>+'CONSUNTIVO 2021 old'!D149</f>
        <v>12118.22</v>
      </c>
      <c r="K146" s="20"/>
      <c r="L146" s="16">
        <f t="shared" si="84"/>
        <v>12118.22</v>
      </c>
      <c r="M146" s="20">
        <f t="shared" si="85"/>
        <v>12118.099999999999</v>
      </c>
      <c r="N146" s="20">
        <v>814</v>
      </c>
      <c r="O146" s="20"/>
      <c r="P146" s="20"/>
      <c r="Q146" s="20">
        <v>8235.1299999999992</v>
      </c>
      <c r="R146" s="20"/>
      <c r="S146" s="20"/>
      <c r="T146" s="20">
        <v>385.37</v>
      </c>
      <c r="U146" s="20">
        <v>672.39</v>
      </c>
      <c r="V146" s="20">
        <v>322.81</v>
      </c>
      <c r="W146" s="20"/>
      <c r="X146" s="20"/>
      <c r="Y146" s="20">
        <v>1688.4</v>
      </c>
      <c r="Z146" s="20"/>
      <c r="AA146" s="20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</row>
    <row r="147" spans="1:81" ht="15.75" x14ac:dyDescent="0.25">
      <c r="A147" s="16">
        <v>6001001001000160</v>
      </c>
      <c r="B147" s="21" t="s">
        <v>212</v>
      </c>
      <c r="C147" s="16">
        <v>25000</v>
      </c>
      <c r="D147" s="16">
        <v>15861</v>
      </c>
      <c r="E147" s="16">
        <v>18800</v>
      </c>
      <c r="F147" s="16">
        <v>5241</v>
      </c>
      <c r="G147" s="20">
        <v>43011</v>
      </c>
      <c r="H147" s="20">
        <v>9246</v>
      </c>
      <c r="I147" s="20">
        <v>0</v>
      </c>
      <c r="J147" s="20">
        <f>+'CONSUNTIVO 2021 old'!D150</f>
        <v>8305.4699999999993</v>
      </c>
      <c r="K147" s="20"/>
      <c r="L147" s="16">
        <f t="shared" si="84"/>
        <v>8305.4699999999993</v>
      </c>
      <c r="M147" s="20">
        <f t="shared" si="85"/>
        <v>8305.4699999999993</v>
      </c>
      <c r="N147" s="20"/>
      <c r="O147" s="20"/>
      <c r="P147" s="20"/>
      <c r="Q147" s="20">
        <v>4139.63</v>
      </c>
      <c r="R147" s="20"/>
      <c r="S147" s="20"/>
      <c r="T147" s="20"/>
      <c r="U147" s="20">
        <v>3479.24</v>
      </c>
      <c r="V147" s="20"/>
      <c r="W147" s="20">
        <v>629</v>
      </c>
      <c r="X147" s="20"/>
      <c r="Y147" s="20">
        <v>57.6</v>
      </c>
      <c r="Z147" s="20"/>
      <c r="AA147" s="20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</row>
    <row r="148" spans="1:81" ht="15.75" x14ac:dyDescent="0.25">
      <c r="A148" s="16">
        <v>6001001001000160</v>
      </c>
      <c r="B148" s="21" t="s">
        <v>213</v>
      </c>
      <c r="C148" s="16">
        <v>123000</v>
      </c>
      <c r="D148" s="16">
        <v>126367</v>
      </c>
      <c r="E148" s="16">
        <v>152000</v>
      </c>
      <c r="F148" s="16">
        <v>194717</v>
      </c>
      <c r="G148" s="20">
        <v>127338</v>
      </c>
      <c r="H148" s="20">
        <v>149338</v>
      </c>
      <c r="I148" s="20">
        <v>100000</v>
      </c>
      <c r="J148" s="20">
        <f>+'CONSUNTIVO 2021 old'!D151</f>
        <v>146521.26</v>
      </c>
      <c r="K148" s="20"/>
      <c r="L148" s="16">
        <f t="shared" si="84"/>
        <v>146521.26</v>
      </c>
      <c r="M148" s="20">
        <f t="shared" si="85"/>
        <v>146521.26</v>
      </c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>
        <v>146521.26</v>
      </c>
      <c r="Z148" s="20"/>
      <c r="AA148" s="20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</row>
    <row r="149" spans="1:81" ht="15.75" x14ac:dyDescent="0.25">
      <c r="A149" s="16">
        <v>6001001001000160</v>
      </c>
      <c r="B149" s="21" t="s">
        <v>214</v>
      </c>
      <c r="C149" s="16"/>
      <c r="D149" s="16">
        <v>4028</v>
      </c>
      <c r="E149" s="16">
        <v>4800</v>
      </c>
      <c r="F149" s="16">
        <v>5675</v>
      </c>
      <c r="G149" s="20">
        <v>438</v>
      </c>
      <c r="H149" s="20">
        <v>0</v>
      </c>
      <c r="I149" s="20">
        <v>0</v>
      </c>
      <c r="J149" s="20">
        <f>+'CONSUNTIVO 2021 old'!D152</f>
        <v>0</v>
      </c>
      <c r="K149" s="20"/>
      <c r="L149" s="16">
        <f t="shared" si="84"/>
        <v>0</v>
      </c>
      <c r="M149" s="20">
        <f t="shared" si="85"/>
        <v>0</v>
      </c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</row>
    <row r="150" spans="1:81" ht="15.75" x14ac:dyDescent="0.25">
      <c r="A150" s="16">
        <v>6001001001000200</v>
      </c>
      <c r="B150" s="21" t="s">
        <v>215</v>
      </c>
      <c r="C150" s="16">
        <v>18000</v>
      </c>
      <c r="D150" s="16">
        <v>21917</v>
      </c>
      <c r="E150" s="16">
        <v>21935.600000000002</v>
      </c>
      <c r="F150" s="16">
        <v>18533</v>
      </c>
      <c r="G150" s="20">
        <v>28844</v>
      </c>
      <c r="H150" s="20">
        <v>29071</v>
      </c>
      <c r="I150" s="20">
        <v>30000</v>
      </c>
      <c r="J150" s="20">
        <f>+'CONSUNTIVO 2021 old'!D153</f>
        <v>43000.719999999994</v>
      </c>
      <c r="K150" s="20"/>
      <c r="L150" s="16">
        <f t="shared" si="84"/>
        <v>43000.719999999994</v>
      </c>
      <c r="M150" s="20">
        <f t="shared" si="85"/>
        <v>43000.719999999994</v>
      </c>
      <c r="N150" s="20"/>
      <c r="O150" s="20"/>
      <c r="P150" s="20"/>
      <c r="Q150" s="20">
        <v>29640.61</v>
      </c>
      <c r="R150" s="20"/>
      <c r="S150" s="20"/>
      <c r="T150" s="20">
        <v>209.8</v>
      </c>
      <c r="U150" s="20">
        <v>11320.68</v>
      </c>
      <c r="V150" s="20">
        <v>801.03</v>
      </c>
      <c r="W150" s="20">
        <v>751.1</v>
      </c>
      <c r="X150" s="20"/>
      <c r="Y150" s="20">
        <v>277.5</v>
      </c>
      <c r="Z150" s="20"/>
      <c r="AA150" s="20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</row>
    <row r="151" spans="1:81" ht="15.75" x14ac:dyDescent="0.25">
      <c r="A151" s="16">
        <v>6001001001000200</v>
      </c>
      <c r="B151" s="21" t="s">
        <v>216</v>
      </c>
      <c r="C151" s="16"/>
      <c r="D151" s="16"/>
      <c r="E151" s="16">
        <v>312</v>
      </c>
      <c r="F151" s="16">
        <v>2289</v>
      </c>
      <c r="G151" s="20">
        <v>433</v>
      </c>
      <c r="H151" s="20">
        <v>0</v>
      </c>
      <c r="I151" s="20">
        <v>1400</v>
      </c>
      <c r="J151" s="20">
        <f>+'CONSUNTIVO 2021 old'!D154</f>
        <v>4258.5400000000009</v>
      </c>
      <c r="K151" s="20"/>
      <c r="L151" s="16">
        <f t="shared" si="84"/>
        <v>4258.5400000000009</v>
      </c>
      <c r="M151" s="20">
        <f t="shared" si="85"/>
        <v>4258.5400000000009</v>
      </c>
      <c r="N151" s="20"/>
      <c r="O151" s="20"/>
      <c r="P151" s="20"/>
      <c r="Q151" s="20">
        <v>1028.6300000000001</v>
      </c>
      <c r="R151" s="20"/>
      <c r="S151" s="20"/>
      <c r="T151" s="20">
        <v>190.88</v>
      </c>
      <c r="U151" s="20">
        <v>3038.03</v>
      </c>
      <c r="V151" s="20">
        <v>1</v>
      </c>
      <c r="W151" s="20"/>
      <c r="X151" s="20"/>
      <c r="Y151" s="20"/>
      <c r="Z151" s="20"/>
      <c r="AA151" s="20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</row>
    <row r="152" spans="1:81" ht="15.75" x14ac:dyDescent="0.25">
      <c r="A152" s="14">
        <v>6001002</v>
      </c>
      <c r="B152" s="15" t="s">
        <v>217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1:81" ht="15.75" x14ac:dyDescent="0.25">
      <c r="A153" s="18">
        <v>600100200100</v>
      </c>
      <c r="B153" s="19" t="s">
        <v>26</v>
      </c>
      <c r="C153" s="25">
        <v>2203300</v>
      </c>
      <c r="D153" s="25">
        <v>2324124.9699999997</v>
      </c>
      <c r="E153" s="25">
        <v>2309630</v>
      </c>
      <c r="F153" s="25">
        <v>2403930</v>
      </c>
      <c r="G153" s="25">
        <f>+G154+G155+G156+G157+G158+G159+G160+G161+G162+G163+G164+G165+G166</f>
        <v>2554607</v>
      </c>
      <c r="H153" s="25">
        <f t="shared" ref="H153:L153" si="86">+H154+H155+H156+H157+H158+H159+H160+H161+H162+H163+H164+H165+H166</f>
        <v>2414392</v>
      </c>
      <c r="I153" s="25">
        <v>2347960</v>
      </c>
      <c r="J153" s="25">
        <f t="shared" si="86"/>
        <v>2053578.4500000002</v>
      </c>
      <c r="K153" s="25">
        <f t="shared" si="86"/>
        <v>45000</v>
      </c>
      <c r="L153" s="25">
        <f t="shared" si="86"/>
        <v>2098578.4500000002</v>
      </c>
      <c r="M153" s="25">
        <f>SUM(M154:M166)</f>
        <v>2098399.11</v>
      </c>
      <c r="N153" s="25">
        <v>8357.9599999999991</v>
      </c>
      <c r="O153" s="25">
        <v>2750</v>
      </c>
      <c r="P153" s="25">
        <v>41947.34</v>
      </c>
      <c r="Q153" s="25">
        <v>1703401.85</v>
      </c>
      <c r="R153" s="25">
        <f t="shared" ref="R153:Z153" si="87">+R154+R155+R156+R157+R158+R159+R160+R161+R162+R163+R164+R165+R166</f>
        <v>0</v>
      </c>
      <c r="S153" s="25">
        <f t="shared" si="87"/>
        <v>0</v>
      </c>
      <c r="T153" s="25">
        <v>300</v>
      </c>
      <c r="U153" s="25">
        <v>150117.31</v>
      </c>
      <c r="V153" s="25">
        <v>179767.83000000002</v>
      </c>
      <c r="W153" s="25">
        <v>10196.620000000001</v>
      </c>
      <c r="X153" s="25">
        <v>0</v>
      </c>
      <c r="Y153" s="25">
        <v>1560.2</v>
      </c>
      <c r="Z153" s="25">
        <f t="shared" si="87"/>
        <v>0</v>
      </c>
      <c r="AA153" s="25">
        <v>0</v>
      </c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1:81" ht="15.75" x14ac:dyDescent="0.25">
      <c r="A154" s="16">
        <v>6001002001000010</v>
      </c>
      <c r="B154" s="21" t="s">
        <v>27</v>
      </c>
      <c r="C154" s="16">
        <v>0</v>
      </c>
      <c r="D154" s="20">
        <v>106908</v>
      </c>
      <c r="E154" s="16">
        <v>42887</v>
      </c>
      <c r="F154" s="16">
        <v>12278</v>
      </c>
      <c r="G154" s="20">
        <v>15152</v>
      </c>
      <c r="H154" s="20">
        <v>14536</v>
      </c>
      <c r="I154" s="20">
        <v>12000</v>
      </c>
      <c r="J154" s="20">
        <f>+'CONSUNTIVO 2021 old'!D157</f>
        <v>3966.12</v>
      </c>
      <c r="K154" s="20">
        <v>8000</v>
      </c>
      <c r="L154" s="16">
        <f t="shared" ref="L154:L217" si="88">+J154+K154</f>
        <v>11966.119999999999</v>
      </c>
      <c r="M154" s="20">
        <f t="shared" ref="M154:M217" si="89">+N154+O154+P154+Q154+T154+U154+V154+W154+X154+Y154+AA154</f>
        <v>11966.12</v>
      </c>
      <c r="N154" s="20"/>
      <c r="O154" s="20"/>
      <c r="P154" s="20"/>
      <c r="Q154" s="20"/>
      <c r="R154" s="20"/>
      <c r="S154" s="20"/>
      <c r="T154" s="20"/>
      <c r="U154" s="20"/>
      <c r="V154" s="20">
        <v>11660</v>
      </c>
      <c r="W154" s="20">
        <v>306.12</v>
      </c>
      <c r="X154" s="20"/>
      <c r="Y154" s="20"/>
      <c r="Z154" s="20"/>
      <c r="AA154" s="20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</row>
    <row r="155" spans="1:81" ht="15.75" x14ac:dyDescent="0.25">
      <c r="A155" s="16">
        <v>6001002001000020</v>
      </c>
      <c r="B155" s="21" t="s">
        <v>28</v>
      </c>
      <c r="C155" s="16">
        <v>40000</v>
      </c>
      <c r="D155" s="16">
        <v>59746</v>
      </c>
      <c r="E155" s="16">
        <v>53650</v>
      </c>
      <c r="F155" s="16">
        <v>71754</v>
      </c>
      <c r="G155" s="20">
        <v>69744</v>
      </c>
      <c r="H155" s="20">
        <v>20561</v>
      </c>
      <c r="I155" s="20">
        <v>35000</v>
      </c>
      <c r="J155" s="20">
        <f>+'CONSUNTIVO 2021 old'!D158</f>
        <v>40656.589999999997</v>
      </c>
      <c r="K155" s="20"/>
      <c r="L155" s="16">
        <f t="shared" si="88"/>
        <v>40656.589999999997</v>
      </c>
      <c r="M155" s="20">
        <f t="shared" si="89"/>
        <v>40656.589999999997</v>
      </c>
      <c r="N155" s="20"/>
      <c r="O155" s="20"/>
      <c r="P155" s="20"/>
      <c r="Q155" s="20"/>
      <c r="R155" s="20"/>
      <c r="S155" s="20"/>
      <c r="T155" s="20"/>
      <c r="U155" s="20"/>
      <c r="V155" s="20">
        <v>40656.589999999997</v>
      </c>
      <c r="W155" s="20"/>
      <c r="X155" s="20"/>
      <c r="Y155" s="20"/>
      <c r="Z155" s="20"/>
      <c r="AA155" s="20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</row>
    <row r="156" spans="1:81" ht="15.75" x14ac:dyDescent="0.25">
      <c r="A156" s="16">
        <v>6001002001000040</v>
      </c>
      <c r="B156" s="21" t="s">
        <v>218</v>
      </c>
      <c r="C156" s="16">
        <v>12200</v>
      </c>
      <c r="D156" s="16">
        <v>0</v>
      </c>
      <c r="E156" s="16">
        <v>12200</v>
      </c>
      <c r="F156" s="16">
        <v>12000</v>
      </c>
      <c r="G156" s="20">
        <v>9389</v>
      </c>
      <c r="H156" s="20">
        <v>9389</v>
      </c>
      <c r="I156" s="20">
        <v>12000</v>
      </c>
      <c r="J156" s="20">
        <f>+'CONSUNTIVO 2021 old'!D159</f>
        <v>0</v>
      </c>
      <c r="K156" s="20">
        <v>12000</v>
      </c>
      <c r="L156" s="16">
        <f t="shared" si="88"/>
        <v>12000</v>
      </c>
      <c r="M156" s="20">
        <f t="shared" si="89"/>
        <v>12000</v>
      </c>
      <c r="N156" s="20"/>
      <c r="O156" s="20"/>
      <c r="P156" s="20"/>
      <c r="Q156" s="20"/>
      <c r="R156" s="20"/>
      <c r="S156" s="20"/>
      <c r="T156" s="20"/>
      <c r="U156" s="20"/>
      <c r="V156" s="20">
        <v>12000</v>
      </c>
      <c r="W156" s="20"/>
      <c r="X156" s="20"/>
      <c r="Y156" s="20"/>
      <c r="Z156" s="20"/>
      <c r="AA156" s="20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</row>
    <row r="157" spans="1:81" ht="15.75" x14ac:dyDescent="0.25">
      <c r="A157" s="16">
        <v>6001002001000040</v>
      </c>
      <c r="B157" s="21" t="s">
        <v>219</v>
      </c>
      <c r="C157" s="16">
        <v>21960</v>
      </c>
      <c r="D157" s="16">
        <v>4695</v>
      </c>
      <c r="E157" s="16">
        <v>21960</v>
      </c>
      <c r="F157" s="16">
        <v>21483</v>
      </c>
      <c r="G157" s="20">
        <v>21350</v>
      </c>
      <c r="H157" s="20">
        <v>25010</v>
      </c>
      <c r="I157" s="20">
        <v>21960</v>
      </c>
      <c r="J157" s="20">
        <f>+'CONSUNTIVO 2021 old'!D160</f>
        <v>25071</v>
      </c>
      <c r="K157" s="20"/>
      <c r="L157" s="16">
        <f t="shared" si="88"/>
        <v>25071</v>
      </c>
      <c r="M157" s="20">
        <f t="shared" si="89"/>
        <v>25071</v>
      </c>
      <c r="N157" s="20"/>
      <c r="O157" s="20"/>
      <c r="P157" s="20"/>
      <c r="Q157" s="20"/>
      <c r="R157" s="20"/>
      <c r="S157" s="20"/>
      <c r="T157" s="20"/>
      <c r="U157" s="20"/>
      <c r="V157" s="20">
        <v>25071</v>
      </c>
      <c r="W157" s="20"/>
      <c r="X157" s="20"/>
      <c r="Y157" s="20"/>
      <c r="Z157" s="20"/>
      <c r="AA157" s="20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</row>
    <row r="158" spans="1:81" ht="15.75" x14ac:dyDescent="0.25">
      <c r="A158" s="16">
        <v>6001002001000040</v>
      </c>
      <c r="B158" s="17" t="s">
        <v>220</v>
      </c>
      <c r="C158" s="16"/>
      <c r="D158" s="16">
        <v>4002</v>
      </c>
      <c r="E158" s="16">
        <v>5000</v>
      </c>
      <c r="F158" s="16">
        <v>4913</v>
      </c>
      <c r="G158" s="20">
        <v>9722</v>
      </c>
      <c r="H158" s="20">
        <v>10703</v>
      </c>
      <c r="I158" s="20">
        <v>7000</v>
      </c>
      <c r="J158" s="20">
        <f>+'CONSUNTIVO 2021 old'!D161</f>
        <v>5575.79</v>
      </c>
      <c r="K158" s="20"/>
      <c r="L158" s="16">
        <f t="shared" si="88"/>
        <v>5575.79</v>
      </c>
      <c r="M158" s="20">
        <f t="shared" si="89"/>
        <v>5575.79</v>
      </c>
      <c r="N158" s="20"/>
      <c r="O158" s="20"/>
      <c r="P158" s="20"/>
      <c r="Q158" s="20"/>
      <c r="R158" s="20"/>
      <c r="S158" s="20"/>
      <c r="T158" s="20"/>
      <c r="U158" s="20"/>
      <c r="V158" s="20">
        <v>5575.79</v>
      </c>
      <c r="W158" s="20"/>
      <c r="X158" s="20"/>
      <c r="Y158" s="20"/>
      <c r="Z158" s="20"/>
      <c r="AA158" s="20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</row>
    <row r="159" spans="1:81" ht="15.75" x14ac:dyDescent="0.25">
      <c r="A159" s="16">
        <v>6001002001000040</v>
      </c>
      <c r="B159" s="21" t="s">
        <v>221</v>
      </c>
      <c r="C159" s="16">
        <v>7320</v>
      </c>
      <c r="D159" s="16">
        <v>0</v>
      </c>
      <c r="E159" s="16">
        <v>7320</v>
      </c>
      <c r="F159" s="16">
        <v>7654</v>
      </c>
      <c r="G159" s="20">
        <v>23594</v>
      </c>
      <c r="H159" s="20">
        <v>15226</v>
      </c>
      <c r="I159" s="20">
        <v>15000</v>
      </c>
      <c r="J159" s="20">
        <f>+'CONSUNTIVO 2021 old'!D162</f>
        <v>0</v>
      </c>
      <c r="K159" s="20">
        <v>15000</v>
      </c>
      <c r="L159" s="16">
        <f t="shared" si="88"/>
        <v>15000</v>
      </c>
      <c r="M159" s="20">
        <f t="shared" si="89"/>
        <v>15000</v>
      </c>
      <c r="N159" s="20"/>
      <c r="O159" s="20"/>
      <c r="P159" s="20"/>
      <c r="Q159" s="20"/>
      <c r="R159" s="20"/>
      <c r="S159" s="20"/>
      <c r="T159" s="20"/>
      <c r="U159" s="20"/>
      <c r="V159" s="20">
        <v>15000</v>
      </c>
      <c r="W159" s="20"/>
      <c r="X159" s="20"/>
      <c r="Y159" s="20"/>
      <c r="Z159" s="20"/>
      <c r="AA159" s="20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</row>
    <row r="160" spans="1:81" ht="15.75" x14ac:dyDescent="0.25">
      <c r="A160" s="16">
        <v>6001002001000040</v>
      </c>
      <c r="B160" s="21" t="s">
        <v>222</v>
      </c>
      <c r="C160" s="16">
        <v>0</v>
      </c>
      <c r="D160" s="16">
        <v>512.4</v>
      </c>
      <c r="E160" s="16">
        <v>1000</v>
      </c>
      <c r="F160" s="16">
        <v>0</v>
      </c>
      <c r="G160" s="20">
        <v>0</v>
      </c>
      <c r="H160" s="20">
        <v>0</v>
      </c>
      <c r="I160" s="20">
        <v>2000</v>
      </c>
      <c r="J160" s="20">
        <f>+'CONSUNTIVO 2021 old'!D163</f>
        <v>0</v>
      </c>
      <c r="K160" s="20"/>
      <c r="L160" s="16">
        <f t="shared" si="88"/>
        <v>0</v>
      </c>
      <c r="M160" s="20">
        <f t="shared" si="89"/>
        <v>0</v>
      </c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</row>
    <row r="161" spans="1:81" ht="15.75" x14ac:dyDescent="0.25">
      <c r="A161" s="16">
        <v>6001002001000040</v>
      </c>
      <c r="B161" s="21" t="s">
        <v>223</v>
      </c>
      <c r="C161" s="16">
        <v>27960</v>
      </c>
      <c r="D161" s="20">
        <v>0</v>
      </c>
      <c r="E161" s="16">
        <v>47113</v>
      </c>
      <c r="F161" s="16">
        <v>47167</v>
      </c>
      <c r="G161" s="20">
        <v>41435</v>
      </c>
      <c r="H161" s="20">
        <v>40012</v>
      </c>
      <c r="I161" s="20">
        <v>45000</v>
      </c>
      <c r="J161" s="20">
        <f>+'CONSUNTIVO 2021 old'!D164</f>
        <v>32684.080000000002</v>
      </c>
      <c r="K161" s="20">
        <v>10000</v>
      </c>
      <c r="L161" s="16">
        <f t="shared" si="88"/>
        <v>42684.08</v>
      </c>
      <c r="M161" s="20">
        <f t="shared" si="89"/>
        <v>42684.08</v>
      </c>
      <c r="N161" s="20"/>
      <c r="O161" s="20"/>
      <c r="P161" s="20"/>
      <c r="Q161" s="20"/>
      <c r="R161" s="20"/>
      <c r="S161" s="20"/>
      <c r="T161" s="20"/>
      <c r="U161" s="20"/>
      <c r="V161" s="20">
        <v>42684.08</v>
      </c>
      <c r="W161" s="20"/>
      <c r="X161" s="20"/>
      <c r="Y161" s="20"/>
      <c r="Z161" s="20"/>
      <c r="AA161" s="20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</row>
    <row r="162" spans="1:81" ht="15.75" x14ac:dyDescent="0.25">
      <c r="A162" s="16">
        <v>6001002001000050</v>
      </c>
      <c r="B162" s="21" t="s">
        <v>224</v>
      </c>
      <c r="C162" s="16">
        <v>466560</v>
      </c>
      <c r="D162" s="16">
        <v>479528</v>
      </c>
      <c r="E162" s="16">
        <v>399500</v>
      </c>
      <c r="F162" s="16">
        <v>523238</v>
      </c>
      <c r="G162" s="20">
        <v>534558</v>
      </c>
      <c r="H162" s="20">
        <v>474476</v>
      </c>
      <c r="I162" s="20">
        <v>449000</v>
      </c>
      <c r="J162" s="20">
        <f>+'CONSUNTIVO 2021 old'!D165</f>
        <v>435836.48</v>
      </c>
      <c r="K162" s="20"/>
      <c r="L162" s="16">
        <f t="shared" si="88"/>
        <v>435836.48</v>
      </c>
      <c r="M162" s="20">
        <f t="shared" si="89"/>
        <v>435836.48</v>
      </c>
      <c r="N162" s="20">
        <v>2162.96</v>
      </c>
      <c r="O162" s="20"/>
      <c r="P162" s="20">
        <v>18774.25</v>
      </c>
      <c r="Q162" s="20">
        <v>350167.03999999998</v>
      </c>
      <c r="R162" s="20"/>
      <c r="S162" s="20"/>
      <c r="T162" s="20"/>
      <c r="U162" s="20">
        <v>48971.86</v>
      </c>
      <c r="V162" s="20">
        <v>15048.17</v>
      </c>
      <c r="W162" s="20"/>
      <c r="X162" s="20"/>
      <c r="Y162" s="20">
        <v>712.2</v>
      </c>
      <c r="Z162" s="20"/>
      <c r="AA162" s="20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</row>
    <row r="163" spans="1:81" ht="15.75" x14ac:dyDescent="0.25">
      <c r="A163" s="16"/>
      <c r="B163" s="21" t="s">
        <v>333</v>
      </c>
      <c r="C163" s="16"/>
      <c r="D163" s="16"/>
      <c r="E163" s="16"/>
      <c r="F163" s="16">
        <v>0</v>
      </c>
      <c r="G163" s="20">
        <v>37371</v>
      </c>
      <c r="H163" s="20">
        <v>54233</v>
      </c>
      <c r="I163" s="20">
        <v>44000</v>
      </c>
      <c r="J163" s="20">
        <f>+'CONSUNTIVO 2021 old'!D166</f>
        <v>65422.539999999994</v>
      </c>
      <c r="K163" s="20"/>
      <c r="L163" s="16">
        <f t="shared" si="88"/>
        <v>65422.539999999994</v>
      </c>
      <c r="M163" s="20">
        <f t="shared" si="89"/>
        <v>65422.539999999994</v>
      </c>
      <c r="N163" s="20">
        <v>6195</v>
      </c>
      <c r="O163" s="20">
        <v>2750</v>
      </c>
      <c r="P163" s="20">
        <v>23173.09</v>
      </c>
      <c r="Q163" s="20">
        <v>4825</v>
      </c>
      <c r="R163" s="20"/>
      <c r="S163" s="20"/>
      <c r="T163" s="20">
        <v>300</v>
      </c>
      <c r="U163" s="20">
        <v>5368.75</v>
      </c>
      <c r="V163" s="20">
        <v>12072.2</v>
      </c>
      <c r="W163" s="20">
        <v>9890.5</v>
      </c>
      <c r="X163" s="20"/>
      <c r="Y163" s="20">
        <v>848</v>
      </c>
      <c r="Z163" s="20"/>
      <c r="AA163" s="20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</row>
    <row r="164" spans="1:81" ht="15.75" x14ac:dyDescent="0.25">
      <c r="A164" s="16">
        <v>6001002001000050</v>
      </c>
      <c r="B164" s="21" t="s">
        <v>225</v>
      </c>
      <c r="C164" s="16">
        <v>90000</v>
      </c>
      <c r="D164" s="16">
        <v>96269.57</v>
      </c>
      <c r="E164" s="16">
        <v>85000</v>
      </c>
      <c r="F164" s="16">
        <v>74920</v>
      </c>
      <c r="G164" s="20">
        <v>110609</v>
      </c>
      <c r="H164" s="20">
        <v>94384</v>
      </c>
      <c r="I164" s="20">
        <v>60000</v>
      </c>
      <c r="J164" s="20">
        <f>+'CONSUNTIVO 2021 old'!D167</f>
        <v>92206.04</v>
      </c>
      <c r="K164" s="20"/>
      <c r="L164" s="16">
        <f t="shared" si="88"/>
        <v>92206.04</v>
      </c>
      <c r="M164" s="20">
        <f t="shared" si="89"/>
        <v>92026.7</v>
      </c>
      <c r="N164" s="20"/>
      <c r="O164" s="20"/>
      <c r="P164" s="20"/>
      <c r="Q164" s="20"/>
      <c r="R164" s="20"/>
      <c r="S164" s="20"/>
      <c r="T164" s="20"/>
      <c r="U164" s="20">
        <v>92026.7</v>
      </c>
      <c r="V164" s="20"/>
      <c r="W164" s="20"/>
      <c r="X164" s="20"/>
      <c r="Y164" s="20"/>
      <c r="Z164" s="20"/>
      <c r="AA164" s="20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</row>
    <row r="165" spans="1:81" ht="15.75" x14ac:dyDescent="0.25">
      <c r="A165" s="16">
        <v>6001002001000050</v>
      </c>
      <c r="B165" s="21" t="s">
        <v>226</v>
      </c>
      <c r="C165" s="16">
        <v>1392300</v>
      </c>
      <c r="D165" s="16">
        <v>1422512</v>
      </c>
      <c r="E165" s="16">
        <v>1480000</v>
      </c>
      <c r="F165" s="16">
        <v>1496653</v>
      </c>
      <c r="G165" s="20">
        <v>1521670</v>
      </c>
      <c r="H165" s="20">
        <v>1499233</v>
      </c>
      <c r="I165" s="20">
        <v>1500000</v>
      </c>
      <c r="J165" s="20">
        <f>+'CONSUNTIVO 2021 old'!D168</f>
        <v>1215854.71</v>
      </c>
      <c r="K165" s="20"/>
      <c r="L165" s="16">
        <f t="shared" si="88"/>
        <v>1215854.71</v>
      </c>
      <c r="M165" s="20">
        <f t="shared" si="89"/>
        <v>1215854.71</v>
      </c>
      <c r="N165" s="20"/>
      <c r="O165" s="20"/>
      <c r="P165" s="20"/>
      <c r="Q165" s="20">
        <v>1215854.71</v>
      </c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</row>
    <row r="166" spans="1:81" ht="15.75" x14ac:dyDescent="0.25">
      <c r="A166" s="16">
        <v>6001002001000090</v>
      </c>
      <c r="B166" s="17" t="s">
        <v>227</v>
      </c>
      <c r="C166" s="16">
        <v>145000</v>
      </c>
      <c r="D166" s="16">
        <v>149952</v>
      </c>
      <c r="E166" s="16">
        <v>154000</v>
      </c>
      <c r="F166" s="16">
        <v>131872</v>
      </c>
      <c r="G166" s="20">
        <v>160013</v>
      </c>
      <c r="H166" s="20">
        <v>156629</v>
      </c>
      <c r="I166" s="20">
        <v>145000</v>
      </c>
      <c r="J166" s="20">
        <f>+'CONSUNTIVO 2021 old'!D169</f>
        <v>136305.1</v>
      </c>
      <c r="K166" s="20"/>
      <c r="L166" s="16">
        <f t="shared" si="88"/>
        <v>136305.1</v>
      </c>
      <c r="M166" s="20">
        <f t="shared" si="89"/>
        <v>136305.1</v>
      </c>
      <c r="N166" s="20"/>
      <c r="O166" s="20"/>
      <c r="P166" s="20"/>
      <c r="Q166" s="20">
        <v>132555.1</v>
      </c>
      <c r="R166" s="20"/>
      <c r="S166" s="20"/>
      <c r="T166" s="20"/>
      <c r="U166" s="20">
        <v>3750</v>
      </c>
      <c r="V166" s="20"/>
      <c r="W166" s="20"/>
      <c r="X166" s="20"/>
      <c r="Y166" s="20"/>
      <c r="Z166" s="20"/>
      <c r="AA166" s="20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</row>
    <row r="167" spans="1:81" ht="15.75" x14ac:dyDescent="0.25">
      <c r="A167" s="18">
        <v>600100200200</v>
      </c>
      <c r="B167" s="19" t="s">
        <v>29</v>
      </c>
      <c r="C167" s="18" t="e">
        <v>#REF!</v>
      </c>
      <c r="D167" s="18">
        <v>200259</v>
      </c>
      <c r="E167" s="18">
        <v>158000</v>
      </c>
      <c r="F167" s="18">
        <v>154276</v>
      </c>
      <c r="G167" s="18">
        <f>+G168+G169+G170</f>
        <v>156364</v>
      </c>
      <c r="H167" s="18">
        <f t="shared" ref="H167:L167" si="90">+H168+H169+H170</f>
        <v>80702</v>
      </c>
      <c r="I167" s="18">
        <v>72000</v>
      </c>
      <c r="J167" s="18">
        <f t="shared" si="90"/>
        <v>95590.01</v>
      </c>
      <c r="K167" s="18">
        <f t="shared" si="90"/>
        <v>0</v>
      </c>
      <c r="L167" s="18">
        <f t="shared" si="90"/>
        <v>95590.01</v>
      </c>
      <c r="M167" s="25">
        <f>SUM(M168:M170)</f>
        <v>96015.84</v>
      </c>
      <c r="N167" s="18">
        <v>-425.83</v>
      </c>
      <c r="O167" s="18"/>
      <c r="P167" s="18">
        <v>5091.7</v>
      </c>
      <c r="Q167" s="18">
        <v>4035.09</v>
      </c>
      <c r="R167" s="18">
        <f t="shared" ref="R167:Z167" si="91">+R168+R169+R170</f>
        <v>0</v>
      </c>
      <c r="S167" s="18">
        <f t="shared" si="91"/>
        <v>0</v>
      </c>
      <c r="T167" s="18">
        <v>7128.1</v>
      </c>
      <c r="U167" s="18">
        <v>2741.1</v>
      </c>
      <c r="V167" s="18">
        <v>74010.45</v>
      </c>
      <c r="W167" s="18">
        <v>1212.4000000000001</v>
      </c>
      <c r="X167" s="18">
        <v>0</v>
      </c>
      <c r="Y167" s="18">
        <v>455</v>
      </c>
      <c r="Z167" s="18">
        <f t="shared" si="91"/>
        <v>0</v>
      </c>
      <c r="AA167" s="18">
        <v>1342</v>
      </c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1:81" ht="15.75" x14ac:dyDescent="0.25">
      <c r="A168" s="16">
        <v>6001002002000020</v>
      </c>
      <c r="B168" s="21" t="s">
        <v>30</v>
      </c>
      <c r="C168" s="16"/>
      <c r="D168" s="16">
        <v>70883</v>
      </c>
      <c r="E168" s="16">
        <v>30000</v>
      </c>
      <c r="F168" s="16">
        <v>34269</v>
      </c>
      <c r="G168" s="20">
        <v>5413</v>
      </c>
      <c r="H168" s="20">
        <v>5208</v>
      </c>
      <c r="I168" s="20">
        <v>7000</v>
      </c>
      <c r="J168" s="20">
        <f>+'CONSUNTIVO 2021 old'!D171</f>
        <v>6568.5300000000007</v>
      </c>
      <c r="K168" s="20"/>
      <c r="L168" s="16">
        <f t="shared" si="88"/>
        <v>6568.5300000000007</v>
      </c>
      <c r="M168" s="20">
        <f t="shared" si="89"/>
        <v>7067.5599999999995</v>
      </c>
      <c r="N168" s="20">
        <v>0</v>
      </c>
      <c r="O168" s="20"/>
      <c r="P168" s="20">
        <v>2129.1999999999998</v>
      </c>
      <c r="Q168" s="20">
        <v>2735</v>
      </c>
      <c r="R168" s="20"/>
      <c r="S168" s="20"/>
      <c r="T168" s="20"/>
      <c r="U168" s="20">
        <v>0</v>
      </c>
      <c r="V168" s="20">
        <v>2203.36</v>
      </c>
      <c r="W168" s="20"/>
      <c r="X168" s="20"/>
      <c r="Y168" s="20"/>
      <c r="Z168" s="20"/>
      <c r="AA168" s="20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</row>
    <row r="169" spans="1:81" ht="15.75" x14ac:dyDescent="0.25">
      <c r="A169" s="16">
        <v>6001002002000040</v>
      </c>
      <c r="B169" s="21" t="s">
        <v>31</v>
      </c>
      <c r="C169" s="16">
        <v>21000</v>
      </c>
      <c r="D169" s="16">
        <v>74745</v>
      </c>
      <c r="E169" s="16">
        <v>70000</v>
      </c>
      <c r="F169" s="16">
        <v>10979</v>
      </c>
      <c r="G169" s="20">
        <v>0</v>
      </c>
      <c r="H169" s="20">
        <v>110</v>
      </c>
      <c r="I169" s="20">
        <v>0</v>
      </c>
      <c r="J169" s="20">
        <f>+'CONSUNTIVO 2021 old'!D172</f>
        <v>9640.59</v>
      </c>
      <c r="K169" s="20"/>
      <c r="L169" s="16">
        <f t="shared" si="88"/>
        <v>9640.59</v>
      </c>
      <c r="M169" s="20">
        <f t="shared" si="89"/>
        <v>9640.59</v>
      </c>
      <c r="N169" s="20"/>
      <c r="O169" s="20"/>
      <c r="P169" s="20"/>
      <c r="Q169" s="20">
        <v>1300.0899999999999</v>
      </c>
      <c r="R169" s="20"/>
      <c r="S169" s="20"/>
      <c r="T169" s="20">
        <v>7128.1</v>
      </c>
      <c r="U169" s="20"/>
      <c r="V169" s="20"/>
      <c r="W169" s="20">
        <v>1212.4000000000001</v>
      </c>
      <c r="X169" s="20"/>
      <c r="Y169" s="20"/>
      <c r="Z169" s="20"/>
      <c r="AA169" s="20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</row>
    <row r="170" spans="1:81" ht="15.75" x14ac:dyDescent="0.25">
      <c r="A170" s="16">
        <v>6001002002000060</v>
      </c>
      <c r="B170" s="21" t="s">
        <v>32</v>
      </c>
      <c r="C170" s="16"/>
      <c r="D170" s="16">
        <v>54631</v>
      </c>
      <c r="E170" s="16">
        <v>58000</v>
      </c>
      <c r="F170" s="16">
        <v>109027</v>
      </c>
      <c r="G170" s="20">
        <v>150951</v>
      </c>
      <c r="H170" s="20">
        <v>75384</v>
      </c>
      <c r="I170" s="20">
        <v>65000</v>
      </c>
      <c r="J170" s="20">
        <f>+'CONSUNTIVO 2021 old'!D174</f>
        <v>79380.89</v>
      </c>
      <c r="K170" s="20"/>
      <c r="L170" s="16">
        <f t="shared" si="88"/>
        <v>79380.89</v>
      </c>
      <c r="M170" s="20">
        <f t="shared" si="89"/>
        <v>79307.69</v>
      </c>
      <c r="N170" s="20">
        <v>0</v>
      </c>
      <c r="O170" s="20"/>
      <c r="P170" s="20">
        <v>2962.5</v>
      </c>
      <c r="Q170" s="20"/>
      <c r="R170" s="20"/>
      <c r="S170" s="20"/>
      <c r="T170" s="20"/>
      <c r="U170" s="20">
        <v>2741.1</v>
      </c>
      <c r="V170" s="20">
        <v>71807.09</v>
      </c>
      <c r="W170" s="20"/>
      <c r="X170" s="20"/>
      <c r="Y170" s="20">
        <v>455</v>
      </c>
      <c r="Z170" s="20"/>
      <c r="AA170" s="20">
        <v>1342</v>
      </c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</row>
    <row r="171" spans="1:81" ht="15.75" x14ac:dyDescent="0.25">
      <c r="A171" s="18">
        <v>600100200300</v>
      </c>
      <c r="B171" s="19" t="s">
        <v>33</v>
      </c>
      <c r="C171" s="18">
        <v>1880664</v>
      </c>
      <c r="D171" s="18">
        <v>1687557.55</v>
      </c>
      <c r="E171" s="18">
        <v>1797820</v>
      </c>
      <c r="F171" s="18">
        <v>1906427</v>
      </c>
      <c r="G171" s="18">
        <f>+G172+G173+G174+G175+G176+G177+G178+G179+G180+G181+G182+G183+G184+G185+G186+G187+G188+G189+G190+G191+G192+G193+G194+G195+G196+G197+G198+G199+G200+G201+G202+G203+G204+G205+G206+G207+G208+G209+G210+G211+G212+G213+G214+G215+G216+G217+G218</f>
        <v>1930735</v>
      </c>
      <c r="H171" s="18">
        <f>+H172+H173+H174+H175+H176+H177+H178+H179+H180+H181+H182+H183+H184+H185+H186+H187+H188+H189+H190+H191+H192+H193+H194+H195+H196+H197+H198+H199+H200+H201+H202+H203+H204+H205+H206+H207+H208+H209+H210+H211+H212+H213+H214+H215+H216+H217+H218</f>
        <v>1618572</v>
      </c>
      <c r="I171" s="18">
        <v>1666304</v>
      </c>
      <c r="J171" s="18">
        <f t="shared" ref="J171:S171" si="92">+J172+J173+J174+J175+J176+J177+J178+J179+J180+J181+J182+J183+J184+J185+J186+J187+J188+J189+J190+J191+J192+J193+J194+J195+J196+J197+J198+J199+J200+J201+J202+J203+J204+J205+J206+J207+J208+J209+J210+J211+J212+J213+J214+J215+J216+J217+J218</f>
        <v>1679780.7199999997</v>
      </c>
      <c r="K171" s="18">
        <f t="shared" si="92"/>
        <v>20637</v>
      </c>
      <c r="L171" s="18">
        <f t="shared" si="92"/>
        <v>1700417.7199999997</v>
      </c>
      <c r="M171" s="25">
        <f t="shared" si="92"/>
        <v>1700411.7199999997</v>
      </c>
      <c r="N171" s="25">
        <v>38478.559999999998</v>
      </c>
      <c r="O171" s="25">
        <v>23451</v>
      </c>
      <c r="P171" s="25">
        <v>58691.97</v>
      </c>
      <c r="Q171" s="25">
        <v>451869.20999999996</v>
      </c>
      <c r="R171" s="25">
        <f t="shared" si="92"/>
        <v>0</v>
      </c>
      <c r="S171" s="25">
        <f t="shared" si="92"/>
        <v>0</v>
      </c>
      <c r="T171" s="25">
        <v>5535.02</v>
      </c>
      <c r="U171" s="25">
        <v>387893.97000000003</v>
      </c>
      <c r="V171" s="25">
        <v>79902.19</v>
      </c>
      <c r="W171" s="25">
        <v>114089.64</v>
      </c>
      <c r="X171" s="25">
        <v>512467.12</v>
      </c>
      <c r="Y171" s="25">
        <v>28012.690000000002</v>
      </c>
      <c r="Z171" s="25">
        <f>+Z172+Z173+Z174+Z175+Z176+Z177+Z178+Z179+Z180+Z181+Z182+Z183+Z184+Z185+Z186+Z187+Z188+Z189+Z190+Z191+Z192+Z193+Z194+Z195+Z196+Z197+Z198+Z199+Z200+Z201+Z202+Z203+Z204+Z205+Z206+Z207+Z208+Z209+Z210+Z211+Z212+Z213+Z214+Z215+Z216+Z217+Z218</f>
        <v>0</v>
      </c>
      <c r="AA171" s="25">
        <v>20.350000000000001</v>
      </c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1:81" ht="15.75" x14ac:dyDescent="0.25">
      <c r="A172" s="16">
        <v>6001002003000010</v>
      </c>
      <c r="B172" s="17" t="s">
        <v>34</v>
      </c>
      <c r="C172" s="16">
        <v>159000</v>
      </c>
      <c r="D172" s="16">
        <v>169449</v>
      </c>
      <c r="E172" s="16">
        <v>170000</v>
      </c>
      <c r="F172" s="16">
        <v>198627</v>
      </c>
      <c r="G172" s="20">
        <v>152902</v>
      </c>
      <c r="H172" s="20">
        <v>150751</v>
      </c>
      <c r="I172" s="20">
        <v>103000</v>
      </c>
      <c r="J172" s="20">
        <f>+'CONSUNTIVO 2021 old'!D176</f>
        <v>163627.48000000001</v>
      </c>
      <c r="K172" s="20"/>
      <c r="L172" s="16">
        <f t="shared" si="88"/>
        <v>163627.48000000001</v>
      </c>
      <c r="M172" s="20">
        <f t="shared" si="89"/>
        <v>163627.48000000001</v>
      </c>
      <c r="N172" s="20"/>
      <c r="O172" s="20"/>
      <c r="P172" s="20">
        <v>7292.6</v>
      </c>
      <c r="Q172" s="20">
        <v>40186.32</v>
      </c>
      <c r="R172" s="20"/>
      <c r="S172" s="20"/>
      <c r="T172" s="20"/>
      <c r="U172" s="20">
        <v>79575.960000000006</v>
      </c>
      <c r="V172" s="20"/>
      <c r="W172" s="20">
        <v>29280</v>
      </c>
      <c r="X172" s="20"/>
      <c r="Y172" s="20">
        <v>7292.6</v>
      </c>
      <c r="Z172" s="20"/>
      <c r="AA172" s="20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</row>
    <row r="173" spans="1:81" ht="15.75" x14ac:dyDescent="0.25">
      <c r="A173" s="16">
        <v>6001002003000010</v>
      </c>
      <c r="B173" s="17" t="s">
        <v>228</v>
      </c>
      <c r="C173" s="16">
        <v>185000</v>
      </c>
      <c r="D173" s="16">
        <v>44034.25</v>
      </c>
      <c r="E173" s="16">
        <v>44000</v>
      </c>
      <c r="F173" s="16">
        <v>9889</v>
      </c>
      <c r="G173" s="20">
        <v>10112</v>
      </c>
      <c r="H173" s="20">
        <v>30952</v>
      </c>
      <c r="I173" s="20">
        <v>17800</v>
      </c>
      <c r="J173" s="20">
        <f>+'CONSUNTIVO 2021 old'!D177</f>
        <v>452.61</v>
      </c>
      <c r="K173" s="20"/>
      <c r="L173" s="16">
        <f t="shared" si="88"/>
        <v>452.61</v>
      </c>
      <c r="M173" s="20">
        <f t="shared" si="89"/>
        <v>452.61</v>
      </c>
      <c r="N173" s="20"/>
      <c r="O173" s="20"/>
      <c r="P173" s="20"/>
      <c r="Q173" s="20"/>
      <c r="R173" s="20"/>
      <c r="S173" s="20"/>
      <c r="T173" s="20"/>
      <c r="U173" s="20"/>
      <c r="V173" s="20"/>
      <c r="W173" s="20">
        <v>452.61</v>
      </c>
      <c r="X173" s="20"/>
      <c r="Y173" s="20"/>
      <c r="Z173" s="20"/>
      <c r="AA173" s="20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</row>
    <row r="174" spans="1:81" ht="15.75" x14ac:dyDescent="0.25">
      <c r="A174" s="16">
        <v>6001002003000010</v>
      </c>
      <c r="B174" s="17" t="s">
        <v>229</v>
      </c>
      <c r="C174" s="16"/>
      <c r="D174" s="16">
        <v>316</v>
      </c>
      <c r="E174" s="16">
        <v>0</v>
      </c>
      <c r="F174" s="16">
        <v>0</v>
      </c>
      <c r="G174" s="20">
        <v>0</v>
      </c>
      <c r="H174" s="20">
        <v>25</v>
      </c>
      <c r="I174" s="20">
        <v>0</v>
      </c>
      <c r="J174" s="20">
        <f>+'CONSUNTIVO 2021 old'!D178</f>
        <v>0</v>
      </c>
      <c r="K174" s="20"/>
      <c r="L174" s="16">
        <f t="shared" si="88"/>
        <v>0</v>
      </c>
      <c r="M174" s="20">
        <f t="shared" si="89"/>
        <v>0</v>
      </c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</row>
    <row r="175" spans="1:81" ht="15.75" x14ac:dyDescent="0.25">
      <c r="A175" s="16">
        <v>6001002003000010</v>
      </c>
      <c r="B175" s="17" t="s">
        <v>230</v>
      </c>
      <c r="C175" s="16"/>
      <c r="D175" s="16">
        <v>7101.8</v>
      </c>
      <c r="E175" s="16">
        <v>6000</v>
      </c>
      <c r="F175" s="16">
        <v>24058</v>
      </c>
      <c r="G175" s="20">
        <v>20230</v>
      </c>
      <c r="H175" s="20">
        <v>14917</v>
      </c>
      <c r="I175" s="20">
        <v>21000</v>
      </c>
      <c r="J175" s="20">
        <f>+'CONSUNTIVO 2021 old'!D179</f>
        <v>11040.28</v>
      </c>
      <c r="K175" s="20"/>
      <c r="L175" s="16">
        <f t="shared" si="88"/>
        <v>11040.28</v>
      </c>
      <c r="M175" s="20">
        <f t="shared" si="89"/>
        <v>11040.279999999999</v>
      </c>
      <c r="N175" s="20"/>
      <c r="O175" s="20"/>
      <c r="P175" s="20"/>
      <c r="Q175" s="20">
        <v>10548.55</v>
      </c>
      <c r="R175" s="20"/>
      <c r="S175" s="20"/>
      <c r="T175" s="20"/>
      <c r="U175" s="20"/>
      <c r="V175" s="20"/>
      <c r="W175" s="20">
        <v>491.73</v>
      </c>
      <c r="X175" s="20"/>
      <c r="Y175" s="20"/>
      <c r="Z175" s="20"/>
      <c r="AA175" s="20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</row>
    <row r="176" spans="1:81" ht="15.75" x14ac:dyDescent="0.25">
      <c r="A176" s="16">
        <v>6001002003000010</v>
      </c>
      <c r="B176" s="17" t="s">
        <v>33</v>
      </c>
      <c r="C176" s="16">
        <v>1000</v>
      </c>
      <c r="D176" s="16">
        <v>37879</v>
      </c>
      <c r="E176" s="16">
        <v>46520</v>
      </c>
      <c r="F176" s="16">
        <v>26018</v>
      </c>
      <c r="G176" s="20">
        <v>12865</v>
      </c>
      <c r="H176" s="20">
        <v>12607</v>
      </c>
      <c r="I176" s="20">
        <v>10000</v>
      </c>
      <c r="J176" s="20">
        <f>+'CONSUNTIVO 2021 old'!D180</f>
        <v>3759</v>
      </c>
      <c r="K176" s="20"/>
      <c r="L176" s="16">
        <f t="shared" si="88"/>
        <v>3759</v>
      </c>
      <c r="M176" s="20">
        <f t="shared" si="89"/>
        <v>3759</v>
      </c>
      <c r="N176" s="20"/>
      <c r="O176" s="20"/>
      <c r="P176" s="20"/>
      <c r="Q176" s="20"/>
      <c r="R176" s="20"/>
      <c r="S176" s="20"/>
      <c r="T176" s="20"/>
      <c r="U176" s="20"/>
      <c r="V176" s="20">
        <v>1659</v>
      </c>
      <c r="W176" s="20"/>
      <c r="X176" s="20">
        <v>2100</v>
      </c>
      <c r="Y176" s="20"/>
      <c r="Z176" s="20"/>
      <c r="AA176" s="20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</row>
    <row r="177" spans="1:81" ht="15.75" x14ac:dyDescent="0.25">
      <c r="A177" s="16">
        <v>6001002003000040</v>
      </c>
      <c r="B177" s="17" t="s">
        <v>231</v>
      </c>
      <c r="C177" s="16">
        <v>10000</v>
      </c>
      <c r="D177" s="16">
        <v>6932.64</v>
      </c>
      <c r="E177" s="16">
        <v>10000</v>
      </c>
      <c r="F177" s="16">
        <v>5268</v>
      </c>
      <c r="G177" s="20">
        <v>4541</v>
      </c>
      <c r="H177" s="20">
        <v>4002</v>
      </c>
      <c r="I177" s="20">
        <v>5000</v>
      </c>
      <c r="J177" s="20">
        <f>+'CONSUNTIVO 2021 old'!D181</f>
        <v>1503.08</v>
      </c>
      <c r="K177" s="20"/>
      <c r="L177" s="16">
        <f t="shared" si="88"/>
        <v>1503.08</v>
      </c>
      <c r="M177" s="20">
        <f t="shared" si="89"/>
        <v>1503.08</v>
      </c>
      <c r="N177" s="20"/>
      <c r="O177" s="20"/>
      <c r="P177" s="20"/>
      <c r="Q177" s="20"/>
      <c r="R177" s="20"/>
      <c r="S177" s="20"/>
      <c r="T177" s="20">
        <v>1503.08</v>
      </c>
      <c r="U177" s="20"/>
      <c r="V177" s="20"/>
      <c r="W177" s="20"/>
      <c r="X177" s="20"/>
      <c r="Y177" s="20"/>
      <c r="Z177" s="20"/>
      <c r="AA177" s="20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</row>
    <row r="178" spans="1:81" ht="15.75" x14ac:dyDescent="0.25">
      <c r="A178" s="16">
        <v>6001002003000050</v>
      </c>
      <c r="B178" s="17" t="s">
        <v>232</v>
      </c>
      <c r="C178" s="16"/>
      <c r="D178" s="16">
        <v>2489.5100000000002</v>
      </c>
      <c r="E178" s="16">
        <v>22000</v>
      </c>
      <c r="F178" s="16">
        <v>11893</v>
      </c>
      <c r="G178" s="20">
        <v>6805</v>
      </c>
      <c r="H178" s="20">
        <v>7962</v>
      </c>
      <c r="I178" s="20">
        <v>5000</v>
      </c>
      <c r="J178" s="20">
        <f>+'CONSUNTIVO 2021 old'!D182</f>
        <v>8837.51</v>
      </c>
      <c r="K178" s="20"/>
      <c r="L178" s="16">
        <f t="shared" si="88"/>
        <v>8837.51</v>
      </c>
      <c r="M178" s="20">
        <f t="shared" si="89"/>
        <v>8837.51</v>
      </c>
      <c r="N178" s="20">
        <v>211</v>
      </c>
      <c r="O178" s="20"/>
      <c r="P178" s="20"/>
      <c r="Q178" s="20">
        <v>6004.13</v>
      </c>
      <c r="R178" s="20"/>
      <c r="S178" s="20"/>
      <c r="T178" s="20">
        <v>19.87</v>
      </c>
      <c r="U178" s="20">
        <v>610.32000000000005</v>
      </c>
      <c r="V178" s="20">
        <v>56.69</v>
      </c>
      <c r="W178" s="20">
        <v>237.63</v>
      </c>
      <c r="X178" s="20">
        <v>162.13</v>
      </c>
      <c r="Y178" s="20">
        <v>1515.39</v>
      </c>
      <c r="Z178" s="20"/>
      <c r="AA178" s="20">
        <v>20.350000000000001</v>
      </c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</row>
    <row r="179" spans="1:81" ht="15.75" x14ac:dyDescent="0.25">
      <c r="A179" s="16">
        <v>6001002003000050</v>
      </c>
      <c r="B179" s="17" t="s">
        <v>233</v>
      </c>
      <c r="C179" s="16">
        <v>25000</v>
      </c>
      <c r="D179" s="16">
        <v>21068</v>
      </c>
      <c r="E179" s="16">
        <v>20000</v>
      </c>
      <c r="F179" s="16">
        <v>22502</v>
      </c>
      <c r="G179" s="20">
        <v>19200</v>
      </c>
      <c r="H179" s="20">
        <v>15000</v>
      </c>
      <c r="I179" s="20">
        <v>20500</v>
      </c>
      <c r="J179" s="20">
        <f>+'CONSUNTIVO 2021 old'!D183</f>
        <v>18704.7</v>
      </c>
      <c r="K179" s="20"/>
      <c r="L179" s="16">
        <f t="shared" si="88"/>
        <v>18704.7</v>
      </c>
      <c r="M179" s="20">
        <f t="shared" si="89"/>
        <v>18704.7</v>
      </c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>
        <v>18704.7</v>
      </c>
      <c r="Z179" s="20"/>
      <c r="AA179" s="20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</row>
    <row r="180" spans="1:81" ht="15.75" x14ac:dyDescent="0.25">
      <c r="A180" s="16">
        <v>6001002003000060</v>
      </c>
      <c r="B180" s="17" t="s">
        <v>35</v>
      </c>
      <c r="C180" s="16"/>
      <c r="D180" s="16">
        <v>5692.92</v>
      </c>
      <c r="E180" s="16">
        <v>7700</v>
      </c>
      <c r="F180" s="16">
        <v>3573</v>
      </c>
      <c r="G180" s="20">
        <v>7721</v>
      </c>
      <c r="H180" s="20">
        <v>9699</v>
      </c>
      <c r="I180" s="20">
        <v>12000</v>
      </c>
      <c r="J180" s="20">
        <f>+'CONSUNTIVO 2021 old'!D184</f>
        <v>7081.68</v>
      </c>
      <c r="K180" s="20"/>
      <c r="L180" s="16">
        <f t="shared" si="88"/>
        <v>7081.68</v>
      </c>
      <c r="M180" s="20">
        <f t="shared" si="89"/>
        <v>7081.68</v>
      </c>
      <c r="N180" s="20"/>
      <c r="O180" s="20"/>
      <c r="P180" s="20"/>
      <c r="Q180" s="20">
        <v>3121.56</v>
      </c>
      <c r="R180" s="20"/>
      <c r="S180" s="20"/>
      <c r="T180" s="20"/>
      <c r="U180" s="20">
        <v>2342.4</v>
      </c>
      <c r="V180" s="20">
        <v>628.29999999999995</v>
      </c>
      <c r="W180" s="20">
        <v>989.42</v>
      </c>
      <c r="X180" s="20"/>
      <c r="Y180" s="20"/>
      <c r="Z180" s="20"/>
      <c r="AA180" s="20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</row>
    <row r="181" spans="1:81" ht="15.75" x14ac:dyDescent="0.25">
      <c r="A181" s="16">
        <v>6001002003000080</v>
      </c>
      <c r="B181" s="17" t="s">
        <v>234</v>
      </c>
      <c r="C181" s="16">
        <v>40000</v>
      </c>
      <c r="D181" s="16">
        <v>54481</v>
      </c>
      <c r="E181" s="16">
        <v>53500</v>
      </c>
      <c r="F181" s="16">
        <v>45734</v>
      </c>
      <c r="G181" s="20">
        <v>57566</v>
      </c>
      <c r="H181" s="20">
        <v>58453</v>
      </c>
      <c r="I181" s="20">
        <v>43504</v>
      </c>
      <c r="J181" s="20">
        <f>+'CONSUNTIVO 2021 old'!D185</f>
        <v>45907.29</v>
      </c>
      <c r="K181" s="20"/>
      <c r="L181" s="16">
        <f t="shared" si="88"/>
        <v>45907.29</v>
      </c>
      <c r="M181" s="20">
        <f t="shared" si="89"/>
        <v>45907.29</v>
      </c>
      <c r="N181" s="20"/>
      <c r="O181" s="20"/>
      <c r="P181" s="20">
        <v>35395</v>
      </c>
      <c r="Q181" s="20">
        <v>684.18</v>
      </c>
      <c r="R181" s="20"/>
      <c r="S181" s="20"/>
      <c r="T181" s="20"/>
      <c r="U181" s="20">
        <v>2164.9699999999998</v>
      </c>
      <c r="V181" s="20">
        <v>7163.14</v>
      </c>
      <c r="W181" s="20"/>
      <c r="X181" s="20"/>
      <c r="Y181" s="20">
        <v>500</v>
      </c>
      <c r="Z181" s="20"/>
      <c r="AA181" s="20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</row>
    <row r="182" spans="1:81" ht="15.75" x14ac:dyDescent="0.25">
      <c r="A182" s="16">
        <v>6001002003000100</v>
      </c>
      <c r="B182" s="17" t="s">
        <v>36</v>
      </c>
      <c r="C182" s="16">
        <v>30000</v>
      </c>
      <c r="D182" s="16">
        <v>24219</v>
      </c>
      <c r="E182" s="16">
        <v>23000</v>
      </c>
      <c r="F182" s="16">
        <v>26707</v>
      </c>
      <c r="G182" s="20">
        <v>20549</v>
      </c>
      <c r="H182" s="20">
        <v>12719</v>
      </c>
      <c r="I182" s="20">
        <v>15000</v>
      </c>
      <c r="J182" s="20">
        <f>+'CONSUNTIVO 2021 old'!D186</f>
        <v>4989.3500000000004</v>
      </c>
      <c r="K182" s="20"/>
      <c r="L182" s="16">
        <f t="shared" si="88"/>
        <v>4989.3500000000004</v>
      </c>
      <c r="M182" s="20">
        <f t="shared" si="89"/>
        <v>4989.3500000000004</v>
      </c>
      <c r="N182" s="20"/>
      <c r="O182" s="20"/>
      <c r="P182" s="20">
        <v>4989.3500000000004</v>
      </c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</row>
    <row r="183" spans="1:81" ht="15.75" x14ac:dyDescent="0.25">
      <c r="A183" s="16">
        <v>6001002003000100</v>
      </c>
      <c r="B183" s="17" t="s">
        <v>235</v>
      </c>
      <c r="C183" s="16"/>
      <c r="D183" s="16">
        <v>0</v>
      </c>
      <c r="E183" s="16">
        <v>0</v>
      </c>
      <c r="F183" s="16">
        <v>0</v>
      </c>
      <c r="G183" s="20">
        <v>0</v>
      </c>
      <c r="H183" s="20">
        <v>0</v>
      </c>
      <c r="I183" s="20">
        <v>0</v>
      </c>
      <c r="J183" s="20">
        <f>+'CONSUNTIVO 2021 old'!D187</f>
        <v>0</v>
      </c>
      <c r="K183" s="20"/>
      <c r="L183" s="16">
        <f t="shared" si="88"/>
        <v>0</v>
      </c>
      <c r="M183" s="20">
        <f t="shared" si="89"/>
        <v>0</v>
      </c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</row>
    <row r="184" spans="1:81" ht="15.75" x14ac:dyDescent="0.25">
      <c r="A184" s="16">
        <v>6001002003000100</v>
      </c>
      <c r="B184" s="17" t="s">
        <v>236</v>
      </c>
      <c r="C184" s="16"/>
      <c r="D184" s="16">
        <v>31457</v>
      </c>
      <c r="E184" s="16">
        <v>28000</v>
      </c>
      <c r="F184" s="16">
        <v>24998</v>
      </c>
      <c r="G184" s="20">
        <v>26028</v>
      </c>
      <c r="H184" s="20">
        <v>28622</v>
      </c>
      <c r="I184" s="20">
        <v>29000</v>
      </c>
      <c r="J184" s="20">
        <f>+'CONSUNTIVO 2021 old'!D188</f>
        <v>29062.080000000002</v>
      </c>
      <c r="K184" s="20"/>
      <c r="L184" s="16">
        <f t="shared" si="88"/>
        <v>29062.080000000002</v>
      </c>
      <c r="M184" s="20">
        <f t="shared" si="89"/>
        <v>29062.080000000002</v>
      </c>
      <c r="N184" s="20"/>
      <c r="O184" s="20"/>
      <c r="P184" s="20"/>
      <c r="Q184" s="20"/>
      <c r="R184" s="20"/>
      <c r="S184" s="20"/>
      <c r="T184" s="20"/>
      <c r="U184" s="20"/>
      <c r="V184" s="20">
        <v>29062.080000000002</v>
      </c>
      <c r="W184" s="20"/>
      <c r="X184" s="20"/>
      <c r="Y184" s="20"/>
      <c r="Z184" s="20"/>
      <c r="AA184" s="20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</row>
    <row r="185" spans="1:81" ht="15.75" x14ac:dyDescent="0.25">
      <c r="A185" s="16">
        <v>6001002003000110</v>
      </c>
      <c r="B185" s="17" t="s">
        <v>237</v>
      </c>
      <c r="C185" s="16">
        <v>29000</v>
      </c>
      <c r="D185" s="16">
        <v>22901</v>
      </c>
      <c r="E185" s="16">
        <v>27300</v>
      </c>
      <c r="F185" s="16">
        <v>32150</v>
      </c>
      <c r="G185" s="20">
        <v>36269</v>
      </c>
      <c r="H185" s="20">
        <v>14922</v>
      </c>
      <c r="I185" s="20">
        <v>18000</v>
      </c>
      <c r="J185" s="20">
        <f>+'CONSUNTIVO 2021 old'!D190</f>
        <v>17917.330000000002</v>
      </c>
      <c r="K185" s="20"/>
      <c r="L185" s="16">
        <f t="shared" si="88"/>
        <v>17917.330000000002</v>
      </c>
      <c r="M185" s="20">
        <f t="shared" si="89"/>
        <v>17917.330000000002</v>
      </c>
      <c r="N185" s="20"/>
      <c r="O185" s="20"/>
      <c r="P185" s="20">
        <v>11015.02</v>
      </c>
      <c r="Q185" s="20">
        <v>13</v>
      </c>
      <c r="R185" s="20"/>
      <c r="S185" s="20"/>
      <c r="T185" s="20"/>
      <c r="U185" s="20"/>
      <c r="V185" s="20">
        <v>6268.91</v>
      </c>
      <c r="W185" s="20">
        <v>620.4</v>
      </c>
      <c r="X185" s="20"/>
      <c r="Y185" s="20"/>
      <c r="Z185" s="20"/>
      <c r="AA185" s="20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</row>
    <row r="186" spans="1:81" ht="15.75" x14ac:dyDescent="0.25">
      <c r="A186" s="16">
        <v>6001002003000120</v>
      </c>
      <c r="B186" s="17" t="s">
        <v>37</v>
      </c>
      <c r="C186" s="16">
        <v>12000</v>
      </c>
      <c r="D186" s="16">
        <v>22473</v>
      </c>
      <c r="E186" s="16">
        <v>16300</v>
      </c>
      <c r="F186" s="16">
        <v>26120</v>
      </c>
      <c r="G186" s="20">
        <v>28502</v>
      </c>
      <c r="H186" s="20">
        <v>9369</v>
      </c>
      <c r="I186" s="20">
        <v>24500</v>
      </c>
      <c r="J186" s="20">
        <f>+'CONSUNTIVO 2021 old'!D191</f>
        <v>38982.42</v>
      </c>
      <c r="K186" s="20"/>
      <c r="L186" s="16">
        <f t="shared" si="88"/>
        <v>38982.42</v>
      </c>
      <c r="M186" s="20">
        <f t="shared" si="89"/>
        <v>38982.42</v>
      </c>
      <c r="N186" s="20"/>
      <c r="O186" s="20">
        <v>2820</v>
      </c>
      <c r="P186" s="20"/>
      <c r="Q186" s="20"/>
      <c r="R186" s="20"/>
      <c r="S186" s="20"/>
      <c r="T186" s="20"/>
      <c r="U186" s="20">
        <v>16219.31</v>
      </c>
      <c r="V186" s="20">
        <v>934.2</v>
      </c>
      <c r="W186" s="20">
        <v>12078.91</v>
      </c>
      <c r="X186" s="20">
        <v>6930</v>
      </c>
      <c r="Y186" s="20"/>
      <c r="Z186" s="20"/>
      <c r="AA186" s="20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</row>
    <row r="187" spans="1:81" ht="15.75" x14ac:dyDescent="0.25">
      <c r="A187" s="16">
        <v>6001002003000120</v>
      </c>
      <c r="B187" s="17" t="s">
        <v>238</v>
      </c>
      <c r="C187" s="16"/>
      <c r="D187" s="16"/>
      <c r="E187" s="16">
        <v>0</v>
      </c>
      <c r="F187" s="16">
        <v>0</v>
      </c>
      <c r="G187" s="20">
        <v>0</v>
      </c>
      <c r="H187" s="20">
        <v>0</v>
      </c>
      <c r="I187" s="20">
        <v>0</v>
      </c>
      <c r="J187" s="20">
        <f>+'CONSUNTIVO 2021 old'!D192</f>
        <v>0</v>
      </c>
      <c r="K187" s="20"/>
      <c r="L187" s="16">
        <f t="shared" si="88"/>
        <v>0</v>
      </c>
      <c r="M187" s="20">
        <f t="shared" si="89"/>
        <v>0</v>
      </c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</row>
    <row r="188" spans="1:81" ht="15.75" x14ac:dyDescent="0.25">
      <c r="A188" s="20">
        <v>6001002003000120</v>
      </c>
      <c r="B188" s="28" t="s">
        <v>330</v>
      </c>
      <c r="C188" s="20">
        <v>85000</v>
      </c>
      <c r="D188" s="20">
        <v>14213</v>
      </c>
      <c r="E188" s="20">
        <v>15000</v>
      </c>
      <c r="F188" s="20">
        <v>86850</v>
      </c>
      <c r="G188" s="20">
        <v>87627</v>
      </c>
      <c r="H188" s="20">
        <v>150</v>
      </c>
      <c r="I188" s="20">
        <v>0</v>
      </c>
      <c r="J188" s="20">
        <f>+'CONSUNTIVO 2021 old'!D193</f>
        <v>9895.6200000000008</v>
      </c>
      <c r="K188" s="20"/>
      <c r="L188" s="16">
        <f t="shared" si="88"/>
        <v>9895.6200000000008</v>
      </c>
      <c r="M188" s="20">
        <f t="shared" si="89"/>
        <v>9895.6200000000008</v>
      </c>
      <c r="N188" s="20">
        <v>9895.6200000000008</v>
      </c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</row>
    <row r="189" spans="1:81" ht="15.75" x14ac:dyDescent="0.25">
      <c r="A189" s="16">
        <v>6001002003000130</v>
      </c>
      <c r="B189" s="17" t="s">
        <v>239</v>
      </c>
      <c r="C189" s="16"/>
      <c r="D189" s="16">
        <v>12675</v>
      </c>
      <c r="E189" s="16">
        <v>15000</v>
      </c>
      <c r="F189" s="16">
        <v>7550</v>
      </c>
      <c r="G189" s="20">
        <v>-1625</v>
      </c>
      <c r="H189" s="20">
        <v>16445</v>
      </c>
      <c r="I189" s="20">
        <v>2000</v>
      </c>
      <c r="J189" s="20">
        <f>+'CONSUNTIVO 2021 old'!D194</f>
        <v>5710</v>
      </c>
      <c r="K189" s="20"/>
      <c r="L189" s="16">
        <f t="shared" si="88"/>
        <v>5710</v>
      </c>
      <c r="M189" s="20">
        <f t="shared" si="89"/>
        <v>5710</v>
      </c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>
        <v>5710</v>
      </c>
      <c r="Y189" s="20"/>
      <c r="Z189" s="20"/>
      <c r="AA189" s="20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</row>
    <row r="190" spans="1:81" ht="15.75" x14ac:dyDescent="0.25">
      <c r="A190" s="16">
        <v>6001002003000130</v>
      </c>
      <c r="B190" s="17" t="s">
        <v>240</v>
      </c>
      <c r="C190" s="16"/>
      <c r="D190" s="16"/>
      <c r="E190" s="16">
        <v>0</v>
      </c>
      <c r="F190" s="16">
        <v>0</v>
      </c>
      <c r="G190" s="20">
        <v>0</v>
      </c>
      <c r="H190" s="20">
        <v>0</v>
      </c>
      <c r="I190" s="20">
        <v>0</v>
      </c>
      <c r="J190" s="20">
        <f>+'CONSUNTIVO 2021 old'!D195</f>
        <v>0</v>
      </c>
      <c r="K190" s="20"/>
      <c r="L190" s="16">
        <f t="shared" si="88"/>
        <v>0</v>
      </c>
      <c r="M190" s="20">
        <f t="shared" si="89"/>
        <v>0</v>
      </c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</row>
    <row r="191" spans="1:81" ht="15.75" x14ac:dyDescent="0.25">
      <c r="A191" s="16">
        <v>6001002003000130</v>
      </c>
      <c r="B191" s="17" t="s">
        <v>241</v>
      </c>
      <c r="C191" s="16">
        <v>14000</v>
      </c>
      <c r="D191" s="16">
        <v>160</v>
      </c>
      <c r="E191" s="16">
        <v>0</v>
      </c>
      <c r="F191" s="16">
        <v>6165</v>
      </c>
      <c r="G191" s="20">
        <v>1454</v>
      </c>
      <c r="H191" s="20">
        <v>0</v>
      </c>
      <c r="I191" s="20">
        <v>5000</v>
      </c>
      <c r="J191" s="20">
        <f>+'CONSUNTIVO 2021 old'!D196</f>
        <v>0</v>
      </c>
      <c r="K191" s="20"/>
      <c r="L191" s="16">
        <f t="shared" si="88"/>
        <v>0</v>
      </c>
      <c r="M191" s="20">
        <f t="shared" si="89"/>
        <v>0</v>
      </c>
      <c r="N191" s="20"/>
      <c r="O191" s="20"/>
      <c r="P191" s="20"/>
      <c r="Q191" s="20"/>
      <c r="R191" s="20"/>
      <c r="S191" s="20"/>
      <c r="T191" s="20"/>
      <c r="U191" s="20"/>
      <c r="V191" s="20"/>
      <c r="W191" s="47"/>
      <c r="X191" s="20"/>
      <c r="Y191" s="20"/>
      <c r="Z191" s="20"/>
      <c r="AA191" s="20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</row>
    <row r="192" spans="1:81" ht="15.75" x14ac:dyDescent="0.25">
      <c r="A192" s="16">
        <v>6001002003000130</v>
      </c>
      <c r="B192" s="17" t="s">
        <v>242</v>
      </c>
      <c r="C192" s="16"/>
      <c r="D192" s="16">
        <v>25975</v>
      </c>
      <c r="E192" s="16">
        <v>0</v>
      </c>
      <c r="F192" s="16">
        <v>0</v>
      </c>
      <c r="G192" s="20">
        <v>0</v>
      </c>
      <c r="H192" s="20">
        <v>0</v>
      </c>
      <c r="I192" s="20">
        <v>0</v>
      </c>
      <c r="J192" s="20">
        <f>+'CONSUNTIVO 2021 old'!D197</f>
        <v>0</v>
      </c>
      <c r="K192" s="20"/>
      <c r="L192" s="16">
        <f t="shared" si="88"/>
        <v>0</v>
      </c>
      <c r="M192" s="20">
        <f t="shared" si="89"/>
        <v>0</v>
      </c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</row>
    <row r="193" spans="1:81" ht="15.75" x14ac:dyDescent="0.25">
      <c r="A193" s="16">
        <v>6001002003000130</v>
      </c>
      <c r="B193" s="17" t="s">
        <v>243</v>
      </c>
      <c r="C193" s="16"/>
      <c r="D193" s="16"/>
      <c r="E193" s="16">
        <v>0</v>
      </c>
      <c r="F193" s="16">
        <v>0</v>
      </c>
      <c r="G193" s="20">
        <v>0</v>
      </c>
      <c r="H193" s="20">
        <v>0</v>
      </c>
      <c r="I193" s="20">
        <v>10000</v>
      </c>
      <c r="J193" s="20">
        <f>+'CONSUNTIVO 2021 old'!D198</f>
        <v>6684.99</v>
      </c>
      <c r="K193" s="20"/>
      <c r="L193" s="16">
        <f t="shared" si="88"/>
        <v>6684.99</v>
      </c>
      <c r="M193" s="20">
        <f t="shared" si="89"/>
        <v>6684.99</v>
      </c>
      <c r="N193" s="20"/>
      <c r="O193" s="20"/>
      <c r="P193" s="20"/>
      <c r="Q193" s="20"/>
      <c r="R193" s="20"/>
      <c r="S193" s="20"/>
      <c r="T193" s="20"/>
      <c r="U193" s="20"/>
      <c r="V193" s="20">
        <v>6684.99</v>
      </c>
      <c r="W193" s="20"/>
      <c r="X193" s="20"/>
      <c r="Y193" s="20"/>
      <c r="Z193" s="20"/>
      <c r="AA193" s="20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</row>
    <row r="194" spans="1:81" ht="15.75" x14ac:dyDescent="0.25">
      <c r="A194" s="16">
        <v>6001002003000130</v>
      </c>
      <c r="B194" s="17" t="s">
        <v>244</v>
      </c>
      <c r="C194" s="16"/>
      <c r="D194" s="16">
        <v>3571.7</v>
      </c>
      <c r="E194" s="16">
        <v>4000</v>
      </c>
      <c r="F194" s="16">
        <v>3303</v>
      </c>
      <c r="G194" s="20">
        <v>2610</v>
      </c>
      <c r="H194" s="20">
        <v>1317</v>
      </c>
      <c r="I194" s="20">
        <v>2000</v>
      </c>
      <c r="J194" s="20">
        <f>+'CONSUNTIVO 2021 old'!D199</f>
        <v>0</v>
      </c>
      <c r="K194" s="20"/>
      <c r="L194" s="16">
        <f t="shared" si="88"/>
        <v>0</v>
      </c>
      <c r="M194" s="20">
        <f t="shared" si="89"/>
        <v>0</v>
      </c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</row>
    <row r="195" spans="1:81" ht="15.75" x14ac:dyDescent="0.25">
      <c r="A195" s="16">
        <v>6001002003000130</v>
      </c>
      <c r="B195" s="17" t="s">
        <v>245</v>
      </c>
      <c r="C195" s="16"/>
      <c r="D195" s="16">
        <v>0</v>
      </c>
      <c r="E195" s="16">
        <v>0</v>
      </c>
      <c r="F195" s="16">
        <v>546</v>
      </c>
      <c r="G195" s="20">
        <v>390</v>
      </c>
      <c r="H195" s="20">
        <v>300</v>
      </c>
      <c r="I195" s="20">
        <v>0</v>
      </c>
      <c r="J195" s="20">
        <f>+'CONSUNTIVO 2021 old'!D200</f>
        <v>0</v>
      </c>
      <c r="K195" s="20"/>
      <c r="L195" s="16">
        <f t="shared" si="88"/>
        <v>0</v>
      </c>
      <c r="M195" s="20">
        <f t="shared" si="89"/>
        <v>0</v>
      </c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</row>
    <row r="196" spans="1:81" ht="15.75" x14ac:dyDescent="0.25">
      <c r="A196" s="16">
        <v>6001002003000130</v>
      </c>
      <c r="B196" s="17" t="s">
        <v>338</v>
      </c>
      <c r="C196" s="16">
        <v>25000</v>
      </c>
      <c r="D196" s="16">
        <v>0</v>
      </c>
      <c r="E196" s="16">
        <v>0</v>
      </c>
      <c r="F196" s="16">
        <v>43453</v>
      </c>
      <c r="G196" s="20">
        <v>2145</v>
      </c>
      <c r="H196" s="20">
        <v>0</v>
      </c>
      <c r="I196" s="20">
        <v>30000</v>
      </c>
      <c r="J196" s="20">
        <f>+'CONSUNTIVO 2021 old'!D201</f>
        <v>1000</v>
      </c>
      <c r="K196" s="20"/>
      <c r="L196" s="16">
        <f t="shared" si="88"/>
        <v>1000</v>
      </c>
      <c r="M196" s="20">
        <f t="shared" si="89"/>
        <v>1000</v>
      </c>
      <c r="N196" s="20">
        <v>1000</v>
      </c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</row>
    <row r="197" spans="1:81" ht="15.75" x14ac:dyDescent="0.25">
      <c r="A197" s="16">
        <v>6001002003000130</v>
      </c>
      <c r="B197" s="17" t="s">
        <v>246</v>
      </c>
      <c r="C197" s="16">
        <v>4000</v>
      </c>
      <c r="D197" s="16">
        <v>0</v>
      </c>
      <c r="E197" s="16">
        <v>0</v>
      </c>
      <c r="F197" s="16">
        <v>0</v>
      </c>
      <c r="G197" s="20">
        <v>0</v>
      </c>
      <c r="H197" s="20">
        <v>0</v>
      </c>
      <c r="I197" s="20">
        <v>0</v>
      </c>
      <c r="J197" s="20">
        <f>+'CONSUNTIVO 2021 old'!D202</f>
        <v>147.68</v>
      </c>
      <c r="K197" s="20"/>
      <c r="L197" s="16">
        <f t="shared" si="88"/>
        <v>147.68</v>
      </c>
      <c r="M197" s="20">
        <f t="shared" si="89"/>
        <v>147.68</v>
      </c>
      <c r="N197" s="20"/>
      <c r="O197" s="20"/>
      <c r="P197" s="20"/>
      <c r="Q197" s="20"/>
      <c r="R197" s="20"/>
      <c r="S197" s="20"/>
      <c r="T197" s="20"/>
      <c r="U197" s="20">
        <v>147.68</v>
      </c>
      <c r="V197" s="20"/>
      <c r="W197" s="20"/>
      <c r="X197" s="20"/>
      <c r="Y197" s="20"/>
      <c r="Z197" s="20"/>
      <c r="AA197" s="20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</row>
    <row r="198" spans="1:81" ht="15.75" x14ac:dyDescent="0.25">
      <c r="A198" s="16">
        <v>6001002003000150</v>
      </c>
      <c r="B198" s="17" t="s">
        <v>247</v>
      </c>
      <c r="C198" s="16">
        <v>30000</v>
      </c>
      <c r="D198" s="16">
        <v>28783.47</v>
      </c>
      <c r="E198" s="16">
        <v>30000</v>
      </c>
      <c r="F198" s="16">
        <v>26069</v>
      </c>
      <c r="G198" s="20">
        <v>27948</v>
      </c>
      <c r="H198" s="20">
        <v>14420</v>
      </c>
      <c r="I198" s="20">
        <v>15000</v>
      </c>
      <c r="J198" s="20">
        <f>+'CONSUNTIVO 2021 old'!D203</f>
        <v>8093.48</v>
      </c>
      <c r="K198" s="20"/>
      <c r="L198" s="16">
        <f t="shared" si="88"/>
        <v>8093.48</v>
      </c>
      <c r="M198" s="20">
        <f t="shared" si="89"/>
        <v>8093.48</v>
      </c>
      <c r="N198" s="20"/>
      <c r="O198" s="20"/>
      <c r="P198" s="20"/>
      <c r="Q198" s="20">
        <v>8093.48</v>
      </c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</row>
    <row r="199" spans="1:81" ht="15.75" x14ac:dyDescent="0.25">
      <c r="A199" s="16">
        <v>6001002003000150</v>
      </c>
      <c r="B199" s="17" t="s">
        <v>248</v>
      </c>
      <c r="C199" s="16">
        <v>30000</v>
      </c>
      <c r="D199" s="16">
        <v>977.8</v>
      </c>
      <c r="E199" s="16">
        <v>1000</v>
      </c>
      <c r="F199" s="16">
        <v>1136</v>
      </c>
      <c r="G199" s="20">
        <v>762</v>
      </c>
      <c r="H199" s="20">
        <v>0</v>
      </c>
      <c r="I199" s="20">
        <v>0</v>
      </c>
      <c r="J199" s="20">
        <f>+'CONSUNTIVO 2021 old'!D204</f>
        <v>754</v>
      </c>
      <c r="K199" s="20"/>
      <c r="L199" s="16">
        <f t="shared" si="88"/>
        <v>754</v>
      </c>
      <c r="M199" s="20">
        <f t="shared" si="89"/>
        <v>754</v>
      </c>
      <c r="N199" s="20"/>
      <c r="O199" s="20"/>
      <c r="P199" s="20"/>
      <c r="Q199" s="20"/>
      <c r="R199" s="20"/>
      <c r="S199" s="20"/>
      <c r="T199" s="20"/>
      <c r="U199" s="20"/>
      <c r="V199" s="20">
        <v>754</v>
      </c>
      <c r="W199" s="20"/>
      <c r="X199" s="20"/>
      <c r="Y199" s="20"/>
      <c r="Z199" s="20"/>
      <c r="AA199" s="20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</row>
    <row r="200" spans="1:81" ht="15.75" x14ac:dyDescent="0.25">
      <c r="A200" s="16">
        <v>6001002003000150</v>
      </c>
      <c r="B200" s="17" t="s">
        <v>164</v>
      </c>
      <c r="C200" s="16"/>
      <c r="D200" s="16">
        <v>5405</v>
      </c>
      <c r="E200" s="16">
        <v>6000</v>
      </c>
      <c r="F200" s="16">
        <v>1727</v>
      </c>
      <c r="G200" s="20">
        <v>768</v>
      </c>
      <c r="H200" s="20">
        <v>0</v>
      </c>
      <c r="I200" s="20">
        <v>2000</v>
      </c>
      <c r="J200" s="20">
        <f>+'CONSUNTIVO 2021 old'!D205</f>
        <v>1013.21</v>
      </c>
      <c r="K200" s="20"/>
      <c r="L200" s="16">
        <f t="shared" si="88"/>
        <v>1013.21</v>
      </c>
      <c r="M200" s="20">
        <f t="shared" si="89"/>
        <v>1013.21</v>
      </c>
      <c r="N200" s="20"/>
      <c r="O200" s="20"/>
      <c r="P200" s="20"/>
      <c r="Q200" s="20"/>
      <c r="R200" s="20">
        <v>0</v>
      </c>
      <c r="S200" s="20"/>
      <c r="T200" s="20"/>
      <c r="U200" s="20"/>
      <c r="V200" s="20"/>
      <c r="W200" s="20">
        <v>1013.21</v>
      </c>
      <c r="X200" s="20"/>
      <c r="Y200" s="20"/>
      <c r="Z200" s="20"/>
      <c r="AA200" s="20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</row>
    <row r="201" spans="1:81" ht="15.75" x14ac:dyDescent="0.25">
      <c r="A201" s="16">
        <v>6001002003000150</v>
      </c>
      <c r="B201" s="17" t="s">
        <v>249</v>
      </c>
      <c r="C201" s="16"/>
      <c r="D201" s="16"/>
      <c r="E201" s="16">
        <v>0</v>
      </c>
      <c r="F201" s="16">
        <v>0</v>
      </c>
      <c r="G201" s="20">
        <v>0</v>
      </c>
      <c r="H201" s="20">
        <v>0</v>
      </c>
      <c r="I201" s="20">
        <v>0</v>
      </c>
      <c r="J201" s="20">
        <f>+'CONSUNTIVO 2021 old'!D206</f>
        <v>0</v>
      </c>
      <c r="K201" s="20"/>
      <c r="L201" s="16">
        <f t="shared" si="88"/>
        <v>0</v>
      </c>
      <c r="M201" s="20">
        <f t="shared" si="89"/>
        <v>0</v>
      </c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</row>
    <row r="202" spans="1:81" ht="15.75" x14ac:dyDescent="0.25">
      <c r="A202" s="16">
        <v>6001002003000160</v>
      </c>
      <c r="B202" s="17" t="s">
        <v>250</v>
      </c>
      <c r="C202" s="16"/>
      <c r="D202" s="16">
        <v>4200</v>
      </c>
      <c r="E202" s="16">
        <v>5000</v>
      </c>
      <c r="F202" s="16">
        <v>5000</v>
      </c>
      <c r="G202" s="20">
        <v>0</v>
      </c>
      <c r="H202" s="20">
        <v>0</v>
      </c>
      <c r="I202" s="20">
        <v>0</v>
      </c>
      <c r="J202" s="20">
        <f>+'CONSUNTIVO 2021 old'!D207</f>
        <v>0</v>
      </c>
      <c r="K202" s="20"/>
      <c r="L202" s="16">
        <f t="shared" si="88"/>
        <v>0</v>
      </c>
      <c r="M202" s="20">
        <f t="shared" si="89"/>
        <v>0</v>
      </c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</row>
    <row r="203" spans="1:81" ht="15.75" x14ac:dyDescent="0.25">
      <c r="A203" s="16">
        <v>6001002003000170</v>
      </c>
      <c r="B203" s="17" t="s">
        <v>251</v>
      </c>
      <c r="C203" s="16">
        <v>10000</v>
      </c>
      <c r="D203" s="16">
        <v>8998.2900000000009</v>
      </c>
      <c r="E203" s="16">
        <v>10000</v>
      </c>
      <c r="F203" s="16">
        <v>3123</v>
      </c>
      <c r="G203" s="20">
        <v>1155</v>
      </c>
      <c r="H203" s="20">
        <v>2300</v>
      </c>
      <c r="I203" s="20">
        <v>4000</v>
      </c>
      <c r="J203" s="20">
        <f>+'CONSUNTIVO 2021 old'!D208</f>
        <v>13655.21</v>
      </c>
      <c r="K203" s="20"/>
      <c r="L203" s="16">
        <f t="shared" si="88"/>
        <v>13655.21</v>
      </c>
      <c r="M203" s="20">
        <f t="shared" si="89"/>
        <v>13655.210000000001</v>
      </c>
      <c r="N203" s="20"/>
      <c r="O203" s="20"/>
      <c r="P203" s="20"/>
      <c r="Q203" s="20"/>
      <c r="R203" s="20"/>
      <c r="S203" s="20"/>
      <c r="T203" s="20"/>
      <c r="U203" s="20"/>
      <c r="V203" s="20"/>
      <c r="W203" s="20">
        <v>11212.1</v>
      </c>
      <c r="X203" s="20">
        <v>2443.11</v>
      </c>
      <c r="Y203" s="20"/>
      <c r="Z203" s="20"/>
      <c r="AA203" s="20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</row>
    <row r="204" spans="1:81" ht="15.75" x14ac:dyDescent="0.25">
      <c r="A204" s="16">
        <v>6001002003000170</v>
      </c>
      <c r="B204" s="17" t="s">
        <v>320</v>
      </c>
      <c r="C204" s="16">
        <v>0</v>
      </c>
      <c r="D204" s="16">
        <v>0</v>
      </c>
      <c r="E204" s="16">
        <v>20000</v>
      </c>
      <c r="F204" s="16">
        <v>20619</v>
      </c>
      <c r="G204" s="20">
        <v>20116</v>
      </c>
      <c r="H204" s="20">
        <v>67</v>
      </c>
      <c r="I204" s="20">
        <v>20000</v>
      </c>
      <c r="J204" s="20">
        <f>+'CONSUNTIVO 2021 old'!D189</f>
        <v>16833.650000000001</v>
      </c>
      <c r="K204" s="20"/>
      <c r="L204" s="16">
        <f t="shared" si="88"/>
        <v>16833.650000000001</v>
      </c>
      <c r="M204" s="20">
        <f t="shared" si="89"/>
        <v>16833.650000000001</v>
      </c>
      <c r="N204" s="20"/>
      <c r="O204" s="20"/>
      <c r="P204" s="20"/>
      <c r="Q204" s="20"/>
      <c r="R204" s="20"/>
      <c r="S204" s="20"/>
      <c r="T204" s="20"/>
      <c r="U204" s="20"/>
      <c r="V204" s="20"/>
      <c r="W204" s="20">
        <v>16833.650000000001</v>
      </c>
      <c r="X204" s="20"/>
      <c r="Y204" s="20"/>
      <c r="Z204" s="20"/>
      <c r="AA204" s="20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</row>
    <row r="205" spans="1:81" ht="15.75" x14ac:dyDescent="0.25">
      <c r="A205" s="16">
        <v>6001002003000180</v>
      </c>
      <c r="B205" s="17" t="s">
        <v>252</v>
      </c>
      <c r="C205" s="16">
        <v>33000</v>
      </c>
      <c r="D205" s="16"/>
      <c r="E205" s="16">
        <v>20000</v>
      </c>
      <c r="F205" s="16">
        <v>18700</v>
      </c>
      <c r="G205" s="20">
        <v>49380</v>
      </c>
      <c r="H205" s="20">
        <v>0</v>
      </c>
      <c r="I205" s="20">
        <v>15000</v>
      </c>
      <c r="J205" s="20">
        <f>+'CONSUNTIVO 2021 old'!D209</f>
        <v>24000</v>
      </c>
      <c r="K205" s="20"/>
      <c r="L205" s="16">
        <f t="shared" si="88"/>
        <v>24000</v>
      </c>
      <c r="M205" s="20">
        <f t="shared" si="89"/>
        <v>24000</v>
      </c>
      <c r="N205" s="20"/>
      <c r="O205" s="20"/>
      <c r="P205" s="20"/>
      <c r="Q205" s="20"/>
      <c r="R205" s="20"/>
      <c r="S205" s="20"/>
      <c r="T205" s="20"/>
      <c r="U205" s="20"/>
      <c r="V205" s="20"/>
      <c r="W205" s="20">
        <v>24000</v>
      </c>
      <c r="X205" s="20"/>
      <c r="Y205" s="20"/>
      <c r="Z205" s="20"/>
      <c r="AA205" s="20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</row>
    <row r="206" spans="1:81" ht="15.75" x14ac:dyDescent="0.25">
      <c r="A206" s="16">
        <v>6001002003000180</v>
      </c>
      <c r="B206" s="17" t="s">
        <v>253</v>
      </c>
      <c r="C206" s="16">
        <v>17500</v>
      </c>
      <c r="D206" s="16">
        <v>475.18</v>
      </c>
      <c r="E206" s="16">
        <v>14500</v>
      </c>
      <c r="F206" s="16">
        <v>10248</v>
      </c>
      <c r="G206" s="20">
        <v>5052</v>
      </c>
      <c r="H206" s="20">
        <v>5000</v>
      </c>
      <c r="I206" s="20">
        <v>14000</v>
      </c>
      <c r="J206" s="20">
        <f>+'CONSUNTIVO 2021 old'!D210</f>
        <v>0</v>
      </c>
      <c r="K206" s="20">
        <f>10000+637</f>
        <v>10637</v>
      </c>
      <c r="L206" s="16">
        <f t="shared" si="88"/>
        <v>10637</v>
      </c>
      <c r="M206" s="20">
        <f t="shared" si="89"/>
        <v>10631</v>
      </c>
      <c r="N206" s="20"/>
      <c r="O206" s="20">
        <v>10631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</row>
    <row r="207" spans="1:81" ht="15.75" x14ac:dyDescent="0.25">
      <c r="A207" s="16">
        <v>6001002003000180</v>
      </c>
      <c r="B207" s="17" t="s">
        <v>254</v>
      </c>
      <c r="C207" s="16">
        <v>24500</v>
      </c>
      <c r="D207" s="16">
        <v>19000</v>
      </c>
      <c r="E207" s="16">
        <v>21000</v>
      </c>
      <c r="F207" s="16">
        <v>0</v>
      </c>
      <c r="G207" s="20">
        <v>15000</v>
      </c>
      <c r="H207" s="20">
        <v>0</v>
      </c>
      <c r="I207" s="20">
        <v>21000</v>
      </c>
      <c r="J207" s="20">
        <f>+'CONSUNTIVO 2021 old'!D211</f>
        <v>0</v>
      </c>
      <c r="K207" s="20">
        <v>10000</v>
      </c>
      <c r="L207" s="16">
        <f t="shared" si="88"/>
        <v>10000</v>
      </c>
      <c r="M207" s="20">
        <f t="shared" si="89"/>
        <v>10000</v>
      </c>
      <c r="N207" s="20"/>
      <c r="O207" s="20">
        <v>10000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</row>
    <row r="208" spans="1:81" ht="15.75" x14ac:dyDescent="0.25">
      <c r="A208" s="16">
        <v>6001002003000180</v>
      </c>
      <c r="B208" s="17" t="s">
        <v>255</v>
      </c>
      <c r="C208" s="16">
        <v>1000</v>
      </c>
      <c r="D208" s="16">
        <v>140</v>
      </c>
      <c r="E208" s="16">
        <v>23500</v>
      </c>
      <c r="F208" s="16">
        <v>1246</v>
      </c>
      <c r="G208" s="20">
        <v>0</v>
      </c>
      <c r="H208" s="20">
        <v>534</v>
      </c>
      <c r="I208" s="20">
        <v>1000</v>
      </c>
      <c r="J208" s="20">
        <f>+'CONSUNTIVO 2021 old'!D212</f>
        <v>834.31</v>
      </c>
      <c r="K208" s="20"/>
      <c r="L208" s="16">
        <f t="shared" si="88"/>
        <v>834.31</v>
      </c>
      <c r="M208" s="20">
        <f t="shared" si="89"/>
        <v>834.31</v>
      </c>
      <c r="N208" s="20"/>
      <c r="O208" s="20"/>
      <c r="P208" s="20"/>
      <c r="Q208" s="20"/>
      <c r="R208" s="20"/>
      <c r="S208" s="20"/>
      <c r="T208" s="20"/>
      <c r="U208" s="20"/>
      <c r="V208" s="20"/>
      <c r="W208" s="20">
        <v>834.31</v>
      </c>
      <c r="X208" s="20"/>
      <c r="Y208" s="20">
        <v>0</v>
      </c>
      <c r="Z208" s="20"/>
      <c r="AA208" s="20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</row>
    <row r="209" spans="1:81" ht="15.75" x14ac:dyDescent="0.25">
      <c r="A209" s="16">
        <v>6001002003000180</v>
      </c>
      <c r="B209" s="17" t="s">
        <v>344</v>
      </c>
      <c r="C209" s="16">
        <v>20000</v>
      </c>
      <c r="D209" s="16">
        <v>10881.55</v>
      </c>
      <c r="E209" s="16">
        <v>15500</v>
      </c>
      <c r="F209" s="16">
        <v>1483</v>
      </c>
      <c r="G209" s="20">
        <v>9946</v>
      </c>
      <c r="H209" s="20">
        <v>6218</v>
      </c>
      <c r="I209" s="20">
        <v>2000</v>
      </c>
      <c r="J209" s="20">
        <f>+'CONSUNTIVO 2021 old'!D213</f>
        <v>4976</v>
      </c>
      <c r="K209" s="20"/>
      <c r="L209" s="16">
        <f t="shared" si="88"/>
        <v>4976</v>
      </c>
      <c r="M209" s="20">
        <f t="shared" si="89"/>
        <v>4976</v>
      </c>
      <c r="N209" s="20"/>
      <c r="O209" s="20"/>
      <c r="P209" s="20"/>
      <c r="Q209" s="20"/>
      <c r="R209" s="20"/>
      <c r="S209" s="20"/>
      <c r="T209" s="20"/>
      <c r="U209" s="20">
        <v>4976</v>
      </c>
      <c r="V209" s="20"/>
      <c r="W209" s="20"/>
      <c r="X209" s="20"/>
      <c r="Y209" s="20"/>
      <c r="Z209" s="20"/>
      <c r="AA209" s="20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</row>
    <row r="210" spans="1:81" ht="15.75" x14ac:dyDescent="0.25">
      <c r="A210" s="16">
        <v>6001002003000190</v>
      </c>
      <c r="B210" s="17" t="s">
        <v>256</v>
      </c>
      <c r="C210" s="16">
        <v>10000</v>
      </c>
      <c r="D210" s="16">
        <v>7437.5</v>
      </c>
      <c r="E210" s="16">
        <v>8000</v>
      </c>
      <c r="F210" s="16">
        <v>6475</v>
      </c>
      <c r="G210" s="20">
        <v>10341</v>
      </c>
      <c r="H210" s="20">
        <v>3734</v>
      </c>
      <c r="I210" s="20">
        <v>8000</v>
      </c>
      <c r="J210" s="20">
        <f>+'CONSUNTIVO 2021 old'!D214</f>
        <v>7125</v>
      </c>
      <c r="K210" s="20"/>
      <c r="L210" s="16">
        <f t="shared" si="88"/>
        <v>7125</v>
      </c>
      <c r="M210" s="20">
        <f t="shared" si="89"/>
        <v>7125</v>
      </c>
      <c r="N210" s="20"/>
      <c r="O210" s="20"/>
      <c r="P210" s="20"/>
      <c r="Q210" s="20"/>
      <c r="R210" s="20"/>
      <c r="S210" s="20"/>
      <c r="T210" s="20"/>
      <c r="U210" s="20"/>
      <c r="V210" s="20"/>
      <c r="W210" s="20">
        <v>7125</v>
      </c>
      <c r="X210" s="20"/>
      <c r="Y210" s="20"/>
      <c r="Z210" s="20"/>
      <c r="AA210" s="20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</row>
    <row r="211" spans="1:81" ht="15.75" x14ac:dyDescent="0.25">
      <c r="A211" s="16">
        <v>6001002003000210</v>
      </c>
      <c r="B211" s="17" t="s">
        <v>257</v>
      </c>
      <c r="C211" s="16">
        <v>36000</v>
      </c>
      <c r="D211" s="16">
        <v>23782</v>
      </c>
      <c r="E211" s="16">
        <v>28000</v>
      </c>
      <c r="F211" s="16">
        <v>26439</v>
      </c>
      <c r="G211" s="20">
        <v>14379</v>
      </c>
      <c r="H211" s="20">
        <v>30180</v>
      </c>
      <c r="I211" s="20">
        <v>25000</v>
      </c>
      <c r="J211" s="20">
        <f>+'CONSUNTIVO 2021 old'!D215</f>
        <v>28424</v>
      </c>
      <c r="K211" s="20"/>
      <c r="L211" s="16">
        <f t="shared" si="88"/>
        <v>28424</v>
      </c>
      <c r="M211" s="20">
        <f t="shared" si="89"/>
        <v>28424</v>
      </c>
      <c r="N211" s="20"/>
      <c r="O211" s="20"/>
      <c r="P211" s="20"/>
      <c r="Q211" s="20"/>
      <c r="R211" s="20"/>
      <c r="S211" s="20"/>
      <c r="T211" s="20"/>
      <c r="U211" s="20">
        <v>28424</v>
      </c>
      <c r="V211" s="20"/>
      <c r="W211" s="20"/>
      <c r="X211" s="20"/>
      <c r="Y211" s="20"/>
      <c r="Z211" s="20"/>
      <c r="AA211" s="20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</row>
    <row r="212" spans="1:81" ht="15.75" x14ac:dyDescent="0.25">
      <c r="A212" s="16">
        <v>6001002003000220</v>
      </c>
      <c r="B212" s="17" t="s">
        <v>258</v>
      </c>
      <c r="C212" s="16">
        <v>142000</v>
      </c>
      <c r="D212" s="16">
        <v>108063</v>
      </c>
      <c r="E212" s="16">
        <v>125000</v>
      </c>
      <c r="F212" s="16">
        <v>86958</v>
      </c>
      <c r="G212" s="20">
        <v>82906</v>
      </c>
      <c r="H212" s="20">
        <v>188908</v>
      </c>
      <c r="I212" s="20">
        <v>100000</v>
      </c>
      <c r="J212" s="20">
        <f>+'CONSUNTIVO 2021 old'!D216</f>
        <v>249879</v>
      </c>
      <c r="K212" s="20"/>
      <c r="L212" s="16">
        <f t="shared" si="88"/>
        <v>249879</v>
      </c>
      <c r="M212" s="20">
        <f t="shared" si="89"/>
        <v>249879</v>
      </c>
      <c r="N212" s="20"/>
      <c r="O212" s="20"/>
      <c r="P212" s="20"/>
      <c r="Q212" s="20"/>
      <c r="R212" s="20"/>
      <c r="S212" s="20"/>
      <c r="T212" s="20"/>
      <c r="U212" s="20"/>
      <c r="V212" s="20">
        <v>300</v>
      </c>
      <c r="W212" s="20"/>
      <c r="X212" s="20">
        <v>249579</v>
      </c>
      <c r="Y212" s="20"/>
      <c r="Z212" s="20"/>
      <c r="AA212" s="20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</row>
    <row r="213" spans="1:81" ht="15.75" x14ac:dyDescent="0.25">
      <c r="A213" s="16">
        <v>6001002003000230</v>
      </c>
      <c r="B213" s="17" t="s">
        <v>259</v>
      </c>
      <c r="C213" s="16">
        <v>10000</v>
      </c>
      <c r="D213" s="16">
        <v>20.25</v>
      </c>
      <c r="E213" s="16">
        <v>0</v>
      </c>
      <c r="F213" s="16">
        <v>0</v>
      </c>
      <c r="G213" s="20">
        <v>1808</v>
      </c>
      <c r="H213" s="20">
        <v>0</v>
      </c>
      <c r="I213" s="20">
        <v>0</v>
      </c>
      <c r="J213" s="20">
        <f>+'CONSUNTIVO 2021 old'!D217</f>
        <v>4436.63</v>
      </c>
      <c r="K213" s="20"/>
      <c r="L213" s="16">
        <f t="shared" si="88"/>
        <v>4436.63</v>
      </c>
      <c r="M213" s="20">
        <f t="shared" si="89"/>
        <v>4436.63</v>
      </c>
      <c r="N213" s="20"/>
      <c r="O213" s="20"/>
      <c r="P213" s="20"/>
      <c r="Q213" s="20"/>
      <c r="R213" s="20"/>
      <c r="S213" s="20"/>
      <c r="T213" s="20"/>
      <c r="U213" s="20"/>
      <c r="V213" s="20">
        <v>4106.63</v>
      </c>
      <c r="W213" s="20"/>
      <c r="X213" s="20">
        <v>330</v>
      </c>
      <c r="Y213" s="20"/>
      <c r="Z213" s="20"/>
      <c r="AA213" s="20"/>
      <c r="AB213" s="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</row>
    <row r="214" spans="1:81" ht="15.75" x14ac:dyDescent="0.25">
      <c r="A214" s="16">
        <v>6001002003000230</v>
      </c>
      <c r="B214" s="17" t="s">
        <v>260</v>
      </c>
      <c r="C214" s="16">
        <v>150000</v>
      </c>
      <c r="D214" s="16">
        <v>131903.07</v>
      </c>
      <c r="E214" s="16">
        <v>150000</v>
      </c>
      <c r="F214" s="16">
        <v>215952</v>
      </c>
      <c r="G214" s="20">
        <v>295295</v>
      </c>
      <c r="H214" s="20">
        <v>252180</v>
      </c>
      <c r="I214" s="20">
        <v>220000</v>
      </c>
      <c r="J214" s="20">
        <f>+'CONSUNTIVO 2021 old'!D218</f>
        <v>245212.88</v>
      </c>
      <c r="K214" s="20"/>
      <c r="L214" s="16">
        <f t="shared" si="88"/>
        <v>245212.88</v>
      </c>
      <c r="M214" s="20">
        <f t="shared" si="89"/>
        <v>245212.88</v>
      </c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>
        <v>245212.88</v>
      </c>
      <c r="Y214" s="20"/>
      <c r="Z214" s="20"/>
      <c r="AA214" s="20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</row>
    <row r="215" spans="1:81" ht="15.75" x14ac:dyDescent="0.25">
      <c r="A215" s="16">
        <v>6001002003000240</v>
      </c>
      <c r="B215" s="17" t="s">
        <v>261</v>
      </c>
      <c r="C215" s="16"/>
      <c r="D215" s="16">
        <v>1801.84</v>
      </c>
      <c r="E215" s="16">
        <v>2000</v>
      </c>
      <c r="F215" s="16">
        <v>5507</v>
      </c>
      <c r="G215" s="20">
        <v>1650</v>
      </c>
      <c r="H215" s="20">
        <v>9152</v>
      </c>
      <c r="I215" s="20">
        <v>6000</v>
      </c>
      <c r="J215" s="20">
        <f>+'CONSUNTIVO 2021 old'!D219</f>
        <v>27371.94</v>
      </c>
      <c r="K215" s="20"/>
      <c r="L215" s="16">
        <f t="shared" si="88"/>
        <v>27371.94</v>
      </c>
      <c r="M215" s="20">
        <f t="shared" si="89"/>
        <v>27371.94</v>
      </c>
      <c r="N215" s="20">
        <v>27371.94</v>
      </c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</row>
    <row r="216" spans="1:81" ht="15.75" x14ac:dyDescent="0.25">
      <c r="A216" s="16">
        <v>6001002003000240</v>
      </c>
      <c r="B216" s="17" t="s">
        <v>262</v>
      </c>
      <c r="C216" s="16">
        <v>22000</v>
      </c>
      <c r="D216" s="16">
        <v>2622.58</v>
      </c>
      <c r="E216" s="16">
        <v>2000</v>
      </c>
      <c r="F216" s="16">
        <v>1611</v>
      </c>
      <c r="G216" s="20">
        <v>271</v>
      </c>
      <c r="H216" s="20">
        <v>0</v>
      </c>
      <c r="I216" s="20">
        <v>0</v>
      </c>
      <c r="J216" s="20">
        <f>+'CONSUNTIVO 2021 old'!D220</f>
        <v>2681.19</v>
      </c>
      <c r="K216" s="20"/>
      <c r="L216" s="16">
        <f t="shared" si="88"/>
        <v>2681.19</v>
      </c>
      <c r="M216" s="20">
        <f t="shared" si="89"/>
        <v>2681.19</v>
      </c>
      <c r="N216" s="20"/>
      <c r="O216" s="20"/>
      <c r="P216" s="20"/>
      <c r="Q216" s="20"/>
      <c r="R216" s="20"/>
      <c r="S216" s="20"/>
      <c r="T216" s="20"/>
      <c r="U216" s="20">
        <v>2681.19</v>
      </c>
      <c r="V216" s="20"/>
      <c r="W216" s="20"/>
      <c r="X216" s="20"/>
      <c r="Y216" s="20"/>
      <c r="Z216" s="20"/>
      <c r="AA216" s="20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</row>
    <row r="217" spans="1:81" ht="15.75" x14ac:dyDescent="0.25">
      <c r="A217" s="16">
        <v>6001002003000240</v>
      </c>
      <c r="B217" s="17" t="s">
        <v>263</v>
      </c>
      <c r="C217" s="16"/>
      <c r="D217" s="16">
        <v>489.2</v>
      </c>
      <c r="E217" s="16">
        <v>500</v>
      </c>
      <c r="F217" s="16">
        <v>11730</v>
      </c>
      <c r="G217" s="20">
        <v>0</v>
      </c>
      <c r="H217" s="20">
        <v>19374</v>
      </c>
      <c r="I217" s="20">
        <v>0</v>
      </c>
      <c r="J217" s="20">
        <f>+'CONSUNTIVO 2021 old'!D221</f>
        <v>0</v>
      </c>
      <c r="K217" s="20"/>
      <c r="L217" s="16">
        <f t="shared" si="88"/>
        <v>0</v>
      </c>
      <c r="M217" s="20">
        <f t="shared" si="89"/>
        <v>0</v>
      </c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</row>
    <row r="218" spans="1:81" ht="15.75" x14ac:dyDescent="0.25">
      <c r="A218" s="16">
        <v>6001002003000240</v>
      </c>
      <c r="B218" s="17" t="s">
        <v>264</v>
      </c>
      <c r="C218" s="16">
        <v>725664</v>
      </c>
      <c r="D218" s="16">
        <v>825488</v>
      </c>
      <c r="E218" s="16">
        <v>807500</v>
      </c>
      <c r="F218" s="16">
        <v>857001</v>
      </c>
      <c r="G218" s="20">
        <v>898067</v>
      </c>
      <c r="H218" s="20">
        <v>698293</v>
      </c>
      <c r="I218" s="20">
        <v>840000</v>
      </c>
      <c r="J218" s="20">
        <f>+'CONSUNTIVO 2021 old'!D222</f>
        <v>669187.12</v>
      </c>
      <c r="K218" s="20"/>
      <c r="L218" s="16">
        <f t="shared" ref="L218:L247" si="93">+J218+K218</f>
        <v>669187.12</v>
      </c>
      <c r="M218" s="20">
        <f t="shared" ref="M218:M247" si="94">+N218+O218+P218+Q218+T218+U218+V218+W218+X218+Y218+AA218</f>
        <v>669187.12</v>
      </c>
      <c r="N218" s="20"/>
      <c r="O218" s="20"/>
      <c r="P218" s="20"/>
      <c r="Q218" s="20">
        <v>383217.99</v>
      </c>
      <c r="R218" s="20"/>
      <c r="S218" s="20"/>
      <c r="T218" s="20">
        <v>4012.07</v>
      </c>
      <c r="U218" s="20">
        <v>250752.14</v>
      </c>
      <c r="V218" s="20">
        <v>22284.25</v>
      </c>
      <c r="W218" s="20">
        <v>8920.67</v>
      </c>
      <c r="X218" s="20"/>
      <c r="Y218" s="20"/>
      <c r="Z218" s="20"/>
      <c r="AA218" s="20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</row>
    <row r="219" spans="1:81" ht="15.75" x14ac:dyDescent="0.25">
      <c r="A219" s="18">
        <v>600100200400</v>
      </c>
      <c r="B219" s="19" t="s">
        <v>265</v>
      </c>
      <c r="C219" s="18">
        <v>106500</v>
      </c>
      <c r="D219" s="18">
        <v>161662.93</v>
      </c>
      <c r="E219" s="18">
        <v>178700</v>
      </c>
      <c r="F219" s="18">
        <v>125211</v>
      </c>
      <c r="G219" s="18">
        <f>+G220+G221+G222+G223+G224+G225+G226+G227</f>
        <v>143911</v>
      </c>
      <c r="H219" s="18">
        <f t="shared" ref="H219:L219" si="95">+H220+H221+H222+H223+H224+H225+H226+H227</f>
        <v>92295</v>
      </c>
      <c r="I219" s="18">
        <v>25500</v>
      </c>
      <c r="J219" s="25">
        <f t="shared" si="95"/>
        <v>34626.160000000003</v>
      </c>
      <c r="K219" s="18">
        <f t="shared" si="95"/>
        <v>1971</v>
      </c>
      <c r="L219" s="18">
        <f t="shared" si="95"/>
        <v>36597.160000000003</v>
      </c>
      <c r="M219" s="25">
        <f>SUM(M220:M227)</f>
        <v>36770.850000000006</v>
      </c>
      <c r="N219" s="18">
        <v>1499.22</v>
      </c>
      <c r="O219" s="18">
        <v>313.8</v>
      </c>
      <c r="P219" s="18">
        <v>521.42999999999995</v>
      </c>
      <c r="Q219" s="18">
        <v>0</v>
      </c>
      <c r="R219" s="18">
        <f t="shared" ref="R219:Z219" si="96">+R220+R221+R222+R223+R224+R225+R226+R227</f>
        <v>0</v>
      </c>
      <c r="S219" s="18">
        <f t="shared" si="96"/>
        <v>0</v>
      </c>
      <c r="T219" s="18">
        <v>503.08</v>
      </c>
      <c r="U219" s="18">
        <v>19623.73</v>
      </c>
      <c r="V219" s="18">
        <v>10424.709999999999</v>
      </c>
      <c r="W219" s="18">
        <v>3278.28</v>
      </c>
      <c r="X219" s="18">
        <v>606.6</v>
      </c>
      <c r="Y219" s="18">
        <v>0</v>
      </c>
      <c r="Z219" s="18">
        <f t="shared" si="96"/>
        <v>0</v>
      </c>
      <c r="AA219" s="18">
        <v>0</v>
      </c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</row>
    <row r="220" spans="1:81" ht="15.75" x14ac:dyDescent="0.25">
      <c r="A220" s="16">
        <v>6001002004000000</v>
      </c>
      <c r="B220" s="17" t="s">
        <v>266</v>
      </c>
      <c r="C220" s="16"/>
      <c r="D220" s="16">
        <v>9993.2800000000007</v>
      </c>
      <c r="E220" s="16">
        <v>10000</v>
      </c>
      <c r="F220" s="16">
        <v>10781</v>
      </c>
      <c r="G220" s="20">
        <v>25347</v>
      </c>
      <c r="H220" s="20">
        <v>994</v>
      </c>
      <c r="I220" s="20">
        <v>0</v>
      </c>
      <c r="J220" s="20">
        <f>+'CONSUNTIVO 2021 old'!D224</f>
        <v>-280.10000000000002</v>
      </c>
      <c r="K220" s="20"/>
      <c r="L220" s="16">
        <f t="shared" si="93"/>
        <v>-280.10000000000002</v>
      </c>
      <c r="M220" s="20">
        <f t="shared" si="94"/>
        <v>0</v>
      </c>
      <c r="N220" s="16"/>
      <c r="O220" s="16"/>
      <c r="P220" s="16"/>
      <c r="Q220" s="16"/>
      <c r="R220" s="16"/>
      <c r="S220" s="16"/>
      <c r="T220" s="16"/>
      <c r="U220" s="16">
        <v>0</v>
      </c>
      <c r="V220" s="16"/>
      <c r="W220" s="16"/>
      <c r="X220" s="16"/>
      <c r="Y220" s="16"/>
      <c r="Z220" s="16"/>
      <c r="AA220" s="16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</row>
    <row r="221" spans="1:81" ht="15.75" x14ac:dyDescent="0.25">
      <c r="A221" s="16">
        <v>6001002004000010</v>
      </c>
      <c r="B221" s="17" t="s">
        <v>38</v>
      </c>
      <c r="C221" s="16">
        <v>2000</v>
      </c>
      <c r="D221" s="16">
        <v>3531</v>
      </c>
      <c r="E221" s="16">
        <v>18200</v>
      </c>
      <c r="F221" s="16">
        <v>7525</v>
      </c>
      <c r="G221" s="20">
        <v>6836</v>
      </c>
      <c r="H221" s="20">
        <v>728</v>
      </c>
      <c r="I221" s="20">
        <v>1000</v>
      </c>
      <c r="J221" s="20">
        <f>+'CONSUNTIVO 2021 old'!D225</f>
        <v>781.5</v>
      </c>
      <c r="K221" s="20"/>
      <c r="L221" s="16">
        <f t="shared" si="93"/>
        <v>781.5</v>
      </c>
      <c r="M221" s="20">
        <f t="shared" si="94"/>
        <v>531.5</v>
      </c>
      <c r="N221" s="16"/>
      <c r="O221" s="16">
        <v>313.8</v>
      </c>
      <c r="P221" s="16"/>
      <c r="Q221" s="16">
        <v>0</v>
      </c>
      <c r="R221" s="16"/>
      <c r="S221" s="16"/>
      <c r="T221" s="16"/>
      <c r="U221" s="16">
        <v>0</v>
      </c>
      <c r="V221" s="16">
        <v>54.9</v>
      </c>
      <c r="W221" s="16">
        <v>162.80000000000001</v>
      </c>
      <c r="X221" s="16"/>
      <c r="Y221" s="16"/>
      <c r="Z221" s="16"/>
      <c r="AA221" s="16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</row>
    <row r="222" spans="1:81" ht="15.75" x14ac:dyDescent="0.25">
      <c r="A222" s="16">
        <v>6001002004000010</v>
      </c>
      <c r="B222" s="17" t="s">
        <v>267</v>
      </c>
      <c r="C222" s="16">
        <v>44500</v>
      </c>
      <c r="D222" s="16">
        <v>12942.01</v>
      </c>
      <c r="E222" s="16">
        <v>70000</v>
      </c>
      <c r="F222" s="16">
        <v>15305</v>
      </c>
      <c r="G222" s="20">
        <v>10731</v>
      </c>
      <c r="H222" s="20">
        <v>4500</v>
      </c>
      <c r="I222" s="20">
        <v>0</v>
      </c>
      <c r="J222" s="20">
        <f>+'CONSUNTIVO 2021 old'!D226</f>
        <v>-220</v>
      </c>
      <c r="K222" s="26">
        <v>1971</v>
      </c>
      <c r="L222" s="16">
        <f t="shared" si="93"/>
        <v>1751</v>
      </c>
      <c r="M222" s="20">
        <f t="shared" si="94"/>
        <v>1971</v>
      </c>
      <c r="N222" s="16"/>
      <c r="O222" s="16"/>
      <c r="P222" s="16"/>
      <c r="Q222" s="16"/>
      <c r="R222" s="16"/>
      <c r="S222" s="16"/>
      <c r="T222" s="16"/>
      <c r="U222" s="16">
        <v>1971</v>
      </c>
      <c r="V222" s="16"/>
      <c r="W222" s="16"/>
      <c r="X222" s="16"/>
      <c r="Y222" s="16"/>
      <c r="Z222" s="16"/>
      <c r="AA222" s="16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</row>
    <row r="223" spans="1:81" ht="15.75" x14ac:dyDescent="0.25">
      <c r="A223" s="16">
        <v>6001002004000010</v>
      </c>
      <c r="B223" s="17" t="s">
        <v>268</v>
      </c>
      <c r="C223" s="16">
        <v>60000</v>
      </c>
      <c r="D223" s="16">
        <v>78176.59</v>
      </c>
      <c r="E223" s="16">
        <v>70000</v>
      </c>
      <c r="F223" s="16">
        <v>64867</v>
      </c>
      <c r="G223" s="20">
        <v>31329</v>
      </c>
      <c r="H223" s="20">
        <v>50248</v>
      </c>
      <c r="I223" s="20">
        <v>0</v>
      </c>
      <c r="J223" s="20">
        <f>+'CONSUNTIVO 2021 old'!D227</f>
        <v>0</v>
      </c>
      <c r="K223" s="20"/>
      <c r="L223" s="16">
        <f t="shared" si="93"/>
        <v>0</v>
      </c>
      <c r="M223" s="20">
        <f t="shared" si="94"/>
        <v>0</v>
      </c>
      <c r="N223" s="16"/>
      <c r="O223" s="16"/>
      <c r="P223" s="16"/>
      <c r="Q223" s="16"/>
      <c r="R223" s="16"/>
      <c r="S223" s="16"/>
      <c r="T223" s="16"/>
      <c r="U223" s="16">
        <v>0</v>
      </c>
      <c r="V223" s="16"/>
      <c r="W223" s="16"/>
      <c r="X223" s="16"/>
      <c r="Y223" s="16"/>
      <c r="Z223" s="16"/>
      <c r="AA223" s="16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</row>
    <row r="224" spans="1:81" ht="15.75" x14ac:dyDescent="0.25">
      <c r="A224" s="16">
        <v>6001002004000020</v>
      </c>
      <c r="B224" s="17" t="s">
        <v>39</v>
      </c>
      <c r="C224" s="16"/>
      <c r="D224" s="16">
        <v>54468.84</v>
      </c>
      <c r="E224" s="16">
        <v>7500</v>
      </c>
      <c r="F224" s="16">
        <v>13938</v>
      </c>
      <c r="G224" s="20">
        <v>44607</v>
      </c>
      <c r="H224" s="20">
        <v>123</v>
      </c>
      <c r="I224" s="20">
        <v>0</v>
      </c>
      <c r="J224" s="20">
        <f>+'CONSUNTIVO 2021 old'!D228</f>
        <v>280.23</v>
      </c>
      <c r="K224" s="20"/>
      <c r="L224" s="16">
        <f t="shared" si="93"/>
        <v>280.23</v>
      </c>
      <c r="M224" s="20">
        <f t="shared" si="94"/>
        <v>280.23</v>
      </c>
      <c r="N224" s="16"/>
      <c r="O224" s="16"/>
      <c r="P224" s="16"/>
      <c r="Q224" s="16"/>
      <c r="R224" s="16"/>
      <c r="S224" s="16"/>
      <c r="T224" s="16"/>
      <c r="U224" s="16"/>
      <c r="V224" s="16"/>
      <c r="W224" s="16">
        <v>280.23</v>
      </c>
      <c r="X224" s="16"/>
      <c r="Y224" s="16"/>
      <c r="Z224" s="16"/>
      <c r="AA224" s="16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</row>
    <row r="225" spans="1:81" ht="15.75" x14ac:dyDescent="0.25">
      <c r="A225" s="16">
        <v>6001002004000050</v>
      </c>
      <c r="B225" s="17" t="s">
        <v>40</v>
      </c>
      <c r="C225" s="16"/>
      <c r="D225" s="16"/>
      <c r="E225" s="16">
        <v>0</v>
      </c>
      <c r="F225" s="16">
        <v>0</v>
      </c>
      <c r="G225" s="20">
        <v>0</v>
      </c>
      <c r="H225" s="20">
        <v>0</v>
      </c>
      <c r="I225" s="20">
        <v>0</v>
      </c>
      <c r="J225" s="20">
        <f>+'CONSUNTIVO 2021 old'!D229</f>
        <v>0</v>
      </c>
      <c r="K225" s="20"/>
      <c r="L225" s="16">
        <f t="shared" si="93"/>
        <v>0</v>
      </c>
      <c r="M225" s="20">
        <f t="shared" si="94"/>
        <v>0</v>
      </c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</row>
    <row r="226" spans="1:81" ht="15.75" x14ac:dyDescent="0.25">
      <c r="A226" s="16">
        <v>6001002004000080</v>
      </c>
      <c r="B226" s="17" t="s">
        <v>41</v>
      </c>
      <c r="C226" s="16"/>
      <c r="D226" s="16">
        <v>2435.21</v>
      </c>
      <c r="E226" s="16">
        <v>3000</v>
      </c>
      <c r="F226" s="16">
        <v>9867</v>
      </c>
      <c r="G226" s="20">
        <v>4512</v>
      </c>
      <c r="H226" s="20">
        <v>15041</v>
      </c>
      <c r="I226" s="20">
        <v>5000</v>
      </c>
      <c r="J226" s="20">
        <f>+'CONSUNTIVO 2021 old'!D230</f>
        <v>22139.94</v>
      </c>
      <c r="K226" s="20"/>
      <c r="L226" s="16">
        <f t="shared" si="93"/>
        <v>22139.94</v>
      </c>
      <c r="M226" s="20">
        <f t="shared" si="94"/>
        <v>22139.940000000002</v>
      </c>
      <c r="N226" s="16"/>
      <c r="O226" s="16"/>
      <c r="P226" s="16"/>
      <c r="Q226" s="16">
        <v>0</v>
      </c>
      <c r="R226" s="16"/>
      <c r="S226" s="16"/>
      <c r="T226" s="16"/>
      <c r="U226" s="16">
        <v>16165.6</v>
      </c>
      <c r="V226" s="16">
        <v>5974.34</v>
      </c>
      <c r="W226" s="16"/>
      <c r="X226" s="16"/>
      <c r="Y226" s="16"/>
      <c r="Z226" s="16"/>
      <c r="AA226" s="16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</row>
    <row r="227" spans="1:81" ht="15.75" x14ac:dyDescent="0.25">
      <c r="A227" s="16">
        <v>6001002004000110</v>
      </c>
      <c r="B227" s="17" t="s">
        <v>269</v>
      </c>
      <c r="C227" s="16"/>
      <c r="D227" s="16">
        <v>116</v>
      </c>
      <c r="E227" s="16">
        <v>0</v>
      </c>
      <c r="F227" s="16">
        <v>2928</v>
      </c>
      <c r="G227" s="20">
        <v>20549</v>
      </c>
      <c r="H227" s="20">
        <v>20661</v>
      </c>
      <c r="I227" s="20">
        <v>19500</v>
      </c>
      <c r="J227" s="20">
        <f>+'CONSUNTIVO 2021 old'!D231</f>
        <v>11924.59</v>
      </c>
      <c r="K227" s="20"/>
      <c r="L227" s="16">
        <f t="shared" si="93"/>
        <v>11924.59</v>
      </c>
      <c r="M227" s="20">
        <f t="shared" si="94"/>
        <v>11848.18</v>
      </c>
      <c r="N227" s="16">
        <v>1499.22</v>
      </c>
      <c r="O227" s="16"/>
      <c r="P227" s="16">
        <v>521.42999999999995</v>
      </c>
      <c r="Q227" s="16"/>
      <c r="R227" s="16"/>
      <c r="S227" s="16"/>
      <c r="T227" s="16">
        <v>503.08</v>
      </c>
      <c r="U227" s="16">
        <v>1487.13</v>
      </c>
      <c r="V227" s="16">
        <v>4395.47</v>
      </c>
      <c r="W227" s="16">
        <v>2835.25</v>
      </c>
      <c r="X227" s="16">
        <v>606.6</v>
      </c>
      <c r="Y227" s="16"/>
      <c r="Z227" s="16"/>
      <c r="AA227" s="16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</row>
    <row r="228" spans="1:81" ht="15.75" x14ac:dyDescent="0.25">
      <c r="A228" s="18">
        <v>600100200500</v>
      </c>
      <c r="B228" s="19" t="s">
        <v>42</v>
      </c>
      <c r="C228" s="18">
        <v>431000</v>
      </c>
      <c r="D228" s="18">
        <v>470782</v>
      </c>
      <c r="E228" s="18">
        <v>443000</v>
      </c>
      <c r="F228" s="18">
        <v>411378</v>
      </c>
      <c r="G228" s="18">
        <f>+G229+G230+G231+G232+G233+G234</f>
        <v>593450</v>
      </c>
      <c r="H228" s="18">
        <f t="shared" ref="H228:L228" si="97">+H229+H230+H231+H232+H233+H234</f>
        <v>544188</v>
      </c>
      <c r="I228" s="18">
        <v>485750</v>
      </c>
      <c r="J228" s="25">
        <f t="shared" si="97"/>
        <v>446370.18999999994</v>
      </c>
      <c r="K228" s="18">
        <f t="shared" si="97"/>
        <v>0</v>
      </c>
      <c r="L228" s="18">
        <f t="shared" si="97"/>
        <v>446370.18999999994</v>
      </c>
      <c r="M228" s="25">
        <f>SUM(M229:M234)</f>
        <v>446370.18999999994</v>
      </c>
      <c r="N228" s="18">
        <v>0</v>
      </c>
      <c r="O228" s="18">
        <f t="shared" ref="O228:Z228" si="98">+O229+O230+O231+O232+O233+O234</f>
        <v>0</v>
      </c>
      <c r="P228" s="18"/>
      <c r="Q228" s="18">
        <v>224422.59</v>
      </c>
      <c r="R228" s="18">
        <f t="shared" si="98"/>
        <v>0</v>
      </c>
      <c r="S228" s="18">
        <f t="shared" si="98"/>
        <v>0</v>
      </c>
      <c r="T228" s="18">
        <v>0</v>
      </c>
      <c r="U228" s="18">
        <v>49023.83</v>
      </c>
      <c r="V228" s="18">
        <v>108376.09</v>
      </c>
      <c r="W228" s="18">
        <v>64547.68</v>
      </c>
      <c r="X228" s="18">
        <v>0</v>
      </c>
      <c r="Y228" s="18">
        <v>0</v>
      </c>
      <c r="Z228" s="18">
        <f t="shared" si="98"/>
        <v>0</v>
      </c>
      <c r="AA228" s="18">
        <v>0</v>
      </c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</row>
    <row r="229" spans="1:81" ht="15.75" x14ac:dyDescent="0.25">
      <c r="A229" s="16">
        <v>6001002005000010</v>
      </c>
      <c r="B229" s="17" t="s">
        <v>43</v>
      </c>
      <c r="C229" s="16">
        <v>216000</v>
      </c>
      <c r="D229" s="16">
        <v>229177</v>
      </c>
      <c r="E229" s="16">
        <v>226000</v>
      </c>
      <c r="F229" s="16">
        <v>236375</v>
      </c>
      <c r="G229" s="20">
        <v>313229</v>
      </c>
      <c r="H229" s="20">
        <v>259960</v>
      </c>
      <c r="I229" s="20">
        <v>257000</v>
      </c>
      <c r="J229" s="20">
        <v>234399.05</v>
      </c>
      <c r="K229" s="20"/>
      <c r="L229" s="16">
        <f t="shared" si="93"/>
        <v>234399.05</v>
      </c>
      <c r="M229" s="20">
        <f t="shared" si="94"/>
        <v>234399.05</v>
      </c>
      <c r="N229" s="16"/>
      <c r="O229" s="16"/>
      <c r="P229" s="16"/>
      <c r="Q229" s="16">
        <v>153088.19</v>
      </c>
      <c r="R229" s="16"/>
      <c r="S229" s="16"/>
      <c r="T229" s="16"/>
      <c r="U229" s="16">
        <v>39832.81</v>
      </c>
      <c r="V229" s="16">
        <v>9204.2099999999991</v>
      </c>
      <c r="W229" s="16">
        <v>32273.84</v>
      </c>
      <c r="X229" s="16"/>
      <c r="Y229" s="16"/>
      <c r="Z229" s="16"/>
      <c r="AA229" s="16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</row>
    <row r="230" spans="1:81" ht="15.75" x14ac:dyDescent="0.25">
      <c r="A230" s="16">
        <v>6001002005000010</v>
      </c>
      <c r="B230" s="17" t="s">
        <v>340</v>
      </c>
      <c r="C230" s="16">
        <v>141000</v>
      </c>
      <c r="D230" s="16">
        <v>148797</v>
      </c>
      <c r="E230" s="16">
        <v>126000</v>
      </c>
      <c r="F230" s="16">
        <v>63674</v>
      </c>
      <c r="G230" s="20">
        <v>0</v>
      </c>
      <c r="H230" s="20">
        <v>0</v>
      </c>
      <c r="I230" s="20">
        <v>0</v>
      </c>
      <c r="J230" s="20">
        <v>25120.910000000003</v>
      </c>
      <c r="K230" s="20"/>
      <c r="L230" s="16">
        <f t="shared" si="93"/>
        <v>25120.910000000003</v>
      </c>
      <c r="M230" s="20">
        <f t="shared" si="94"/>
        <v>25120.910000000003</v>
      </c>
      <c r="N230" s="16"/>
      <c r="O230" s="16"/>
      <c r="P230" s="16"/>
      <c r="Q230" s="16"/>
      <c r="R230" s="16"/>
      <c r="S230" s="16"/>
      <c r="T230" s="16"/>
      <c r="U230" s="16"/>
      <c r="V230" s="16"/>
      <c r="W230" s="16">
        <v>25120.910000000003</v>
      </c>
      <c r="X230" s="16">
        <v>0</v>
      </c>
      <c r="Y230" s="16"/>
      <c r="Z230" s="16"/>
      <c r="AA230" s="16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</row>
    <row r="231" spans="1:81" ht="15.75" x14ac:dyDescent="0.25">
      <c r="A231" s="16">
        <v>6001002005000020</v>
      </c>
      <c r="B231" s="17" t="s">
        <v>44</v>
      </c>
      <c r="C231" s="16">
        <v>23500</v>
      </c>
      <c r="D231" s="16">
        <v>38641</v>
      </c>
      <c r="E231" s="16">
        <v>11500</v>
      </c>
      <c r="F231" s="16">
        <v>2592</v>
      </c>
      <c r="G231" s="20">
        <v>42386</v>
      </c>
      <c r="H231" s="20">
        <v>26651</v>
      </c>
      <c r="I231" s="20">
        <v>33000</v>
      </c>
      <c r="J231" s="20">
        <v>10360</v>
      </c>
      <c r="K231" s="20"/>
      <c r="L231" s="16">
        <f t="shared" si="93"/>
        <v>10360</v>
      </c>
      <c r="M231" s="20">
        <f t="shared" si="94"/>
        <v>10360</v>
      </c>
      <c r="N231" s="16"/>
      <c r="O231" s="16"/>
      <c r="P231" s="16"/>
      <c r="Q231" s="16">
        <v>6436</v>
      </c>
      <c r="R231" s="16"/>
      <c r="S231" s="16"/>
      <c r="T231" s="16"/>
      <c r="U231" s="16">
        <v>3924</v>
      </c>
      <c r="V231" s="16"/>
      <c r="W231" s="16"/>
      <c r="X231" s="16"/>
      <c r="Y231" s="16"/>
      <c r="Z231" s="16"/>
      <c r="AA231" s="16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</row>
    <row r="232" spans="1:81" ht="15.75" x14ac:dyDescent="0.25">
      <c r="A232" s="16">
        <v>6001002005000030</v>
      </c>
      <c r="B232" s="17" t="s">
        <v>339</v>
      </c>
      <c r="C232" s="16">
        <v>9000</v>
      </c>
      <c r="D232" s="16">
        <v>12290</v>
      </c>
      <c r="E232" s="16">
        <v>34000</v>
      </c>
      <c r="F232" s="16">
        <v>80144</v>
      </c>
      <c r="G232" s="20">
        <v>193382</v>
      </c>
      <c r="H232" s="20">
        <v>203231</v>
      </c>
      <c r="I232" s="20">
        <v>153000</v>
      </c>
      <c r="J232" s="20">
        <v>117799.05</v>
      </c>
      <c r="K232" s="20"/>
      <c r="L232" s="16">
        <f t="shared" si="93"/>
        <v>117799.05</v>
      </c>
      <c r="M232" s="20">
        <f t="shared" si="94"/>
        <v>117799.05</v>
      </c>
      <c r="N232" s="16"/>
      <c r="O232" s="16"/>
      <c r="P232" s="16"/>
      <c r="Q232" s="16">
        <v>52084.91</v>
      </c>
      <c r="R232" s="16"/>
      <c r="S232" s="16"/>
      <c r="T232" s="16"/>
      <c r="U232" s="16">
        <v>4264.8599999999997</v>
      </c>
      <c r="V232" s="16">
        <v>60648.28</v>
      </c>
      <c r="W232" s="16">
        <v>801</v>
      </c>
      <c r="X232" s="16"/>
      <c r="Y232" s="16"/>
      <c r="Z232" s="16"/>
      <c r="AA232" s="16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</row>
    <row r="233" spans="1:81" ht="15.75" x14ac:dyDescent="0.25">
      <c r="A233" s="16">
        <v>6001002005000040</v>
      </c>
      <c r="B233" s="17" t="s">
        <v>45</v>
      </c>
      <c r="C233" s="16">
        <v>30000</v>
      </c>
      <c r="D233" s="16">
        <v>31737</v>
      </c>
      <c r="E233" s="16">
        <v>35000</v>
      </c>
      <c r="F233" s="16">
        <v>23916</v>
      </c>
      <c r="G233" s="20">
        <v>34598</v>
      </c>
      <c r="H233" s="20">
        <v>43039</v>
      </c>
      <c r="I233" s="20">
        <v>32250</v>
      </c>
      <c r="J233" s="20">
        <v>48092.549999999996</v>
      </c>
      <c r="K233" s="20"/>
      <c r="L233" s="16">
        <f t="shared" si="93"/>
        <v>48092.549999999996</v>
      </c>
      <c r="M233" s="20">
        <f t="shared" si="94"/>
        <v>48092.549999999996</v>
      </c>
      <c r="N233" s="16"/>
      <c r="O233" s="16"/>
      <c r="P233" s="16"/>
      <c r="Q233" s="16">
        <v>12697.39</v>
      </c>
      <c r="R233" s="16"/>
      <c r="S233" s="16"/>
      <c r="T233" s="16"/>
      <c r="U233" s="16">
        <v>1002.16</v>
      </c>
      <c r="V233" s="16">
        <v>28041.07</v>
      </c>
      <c r="W233" s="16">
        <v>6351.93</v>
      </c>
      <c r="X233" s="16">
        <v>0</v>
      </c>
      <c r="Y233" s="16"/>
      <c r="Z233" s="16"/>
      <c r="AA233" s="16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</row>
    <row r="234" spans="1:81" ht="15.75" x14ac:dyDescent="0.25">
      <c r="A234" s="16">
        <v>6001002005000050</v>
      </c>
      <c r="B234" s="17" t="s">
        <v>46</v>
      </c>
      <c r="C234" s="16">
        <v>11500</v>
      </c>
      <c r="D234" s="16">
        <v>10140</v>
      </c>
      <c r="E234" s="16">
        <v>10500</v>
      </c>
      <c r="F234" s="16">
        <v>4677</v>
      </c>
      <c r="G234" s="20">
        <v>9855</v>
      </c>
      <c r="H234" s="20">
        <v>11307</v>
      </c>
      <c r="I234" s="20">
        <v>10500</v>
      </c>
      <c r="J234" s="20">
        <v>10598.630000000001</v>
      </c>
      <c r="K234" s="20"/>
      <c r="L234" s="16">
        <f t="shared" si="93"/>
        <v>10598.630000000001</v>
      </c>
      <c r="M234" s="20">
        <f t="shared" si="94"/>
        <v>10598.630000000001</v>
      </c>
      <c r="N234" s="16"/>
      <c r="O234" s="16"/>
      <c r="P234" s="16"/>
      <c r="Q234" s="16">
        <v>116.1</v>
      </c>
      <c r="R234" s="16"/>
      <c r="S234" s="16"/>
      <c r="T234" s="16"/>
      <c r="U234" s="16"/>
      <c r="V234" s="16">
        <v>10482.530000000001</v>
      </c>
      <c r="W234" s="16"/>
      <c r="X234" s="16"/>
      <c r="Y234" s="16"/>
      <c r="Z234" s="16"/>
      <c r="AA234" s="16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</row>
    <row r="235" spans="1:81" ht="15.75" x14ac:dyDescent="0.25">
      <c r="A235" s="18">
        <v>600100200600</v>
      </c>
      <c r="B235" s="19" t="s">
        <v>47</v>
      </c>
      <c r="C235" s="25">
        <v>181500</v>
      </c>
      <c r="D235" s="25">
        <v>219358</v>
      </c>
      <c r="E235" s="25">
        <v>205000</v>
      </c>
      <c r="F235" s="25">
        <v>148653</v>
      </c>
      <c r="G235" s="25">
        <f>+G236+G237+G238+G239+G240+G241+G242+G243+G244+G245</f>
        <v>157688</v>
      </c>
      <c r="H235" s="25">
        <f t="shared" ref="H235:L235" si="99">+H236+H237+H238+H239+H240+H241+H242+H243+H244+H245</f>
        <v>160500</v>
      </c>
      <c r="I235" s="25">
        <v>124200</v>
      </c>
      <c r="J235" s="25">
        <f t="shared" si="99"/>
        <v>195797.46000000002</v>
      </c>
      <c r="K235" s="25">
        <f t="shared" si="99"/>
        <v>159000</v>
      </c>
      <c r="L235" s="25">
        <f t="shared" si="99"/>
        <v>354797.46</v>
      </c>
      <c r="M235" s="25">
        <f>SUM(M236:M245)</f>
        <v>354797.46</v>
      </c>
      <c r="N235" s="25">
        <v>0</v>
      </c>
      <c r="O235" s="25">
        <f t="shared" ref="O235:Z235" si="100">+O236+O237+O238+O239+O240+O241+O242+O243+O244+O245</f>
        <v>0</v>
      </c>
      <c r="P235" s="25"/>
      <c r="Q235" s="25">
        <v>85983.340000000011</v>
      </c>
      <c r="R235" s="25">
        <f t="shared" si="100"/>
        <v>0</v>
      </c>
      <c r="S235" s="25">
        <f t="shared" si="100"/>
        <v>0</v>
      </c>
      <c r="T235" s="25">
        <v>3872.94</v>
      </c>
      <c r="U235" s="25">
        <v>209841.59</v>
      </c>
      <c r="V235" s="25">
        <v>37115.039999999994</v>
      </c>
      <c r="W235" s="25">
        <v>14969.55</v>
      </c>
      <c r="X235" s="25">
        <v>0</v>
      </c>
      <c r="Y235" s="25">
        <v>3015</v>
      </c>
      <c r="Z235" s="25">
        <f t="shared" si="100"/>
        <v>0</v>
      </c>
      <c r="AA235" s="25">
        <v>0</v>
      </c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</row>
    <row r="236" spans="1:81" ht="15.75" x14ac:dyDescent="0.25">
      <c r="A236" s="16">
        <v>6001002006000000</v>
      </c>
      <c r="B236" s="17" t="s">
        <v>47</v>
      </c>
      <c r="C236" s="16">
        <v>124500</v>
      </c>
      <c r="D236" s="16">
        <v>130894</v>
      </c>
      <c r="E236" s="16">
        <v>194000</v>
      </c>
      <c r="F236" s="16">
        <v>141852</v>
      </c>
      <c r="G236" s="20">
        <v>123195</v>
      </c>
      <c r="H236" s="20">
        <v>132025</v>
      </c>
      <c r="I236" s="20">
        <v>124200</v>
      </c>
      <c r="J236" s="20">
        <f>+'CONSUNTIVO 2021 old'!D240</f>
        <v>146494.45000000001</v>
      </c>
      <c r="K236" s="20"/>
      <c r="L236" s="16">
        <f t="shared" si="93"/>
        <v>146494.45000000001</v>
      </c>
      <c r="M236" s="20">
        <f t="shared" si="94"/>
        <v>146494.45000000001</v>
      </c>
      <c r="N236" s="18"/>
      <c r="O236" s="18"/>
      <c r="P236" s="18"/>
      <c r="Q236" s="16">
        <v>83844.91</v>
      </c>
      <c r="R236" s="18"/>
      <c r="S236" s="18"/>
      <c r="T236" s="16">
        <v>3872.94</v>
      </c>
      <c r="U236" s="16">
        <v>14761.79</v>
      </c>
      <c r="V236" s="16">
        <v>27396.26</v>
      </c>
      <c r="W236" s="16">
        <v>13603.55</v>
      </c>
      <c r="X236" s="18"/>
      <c r="Y236" s="18">
        <v>3015</v>
      </c>
      <c r="Z236" s="18"/>
      <c r="AA236" s="16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</row>
    <row r="237" spans="1:81" ht="15.75" x14ac:dyDescent="0.25">
      <c r="A237" s="16">
        <v>6001002006000010</v>
      </c>
      <c r="B237" s="17" t="s">
        <v>48</v>
      </c>
      <c r="C237" s="16"/>
      <c r="D237" s="16"/>
      <c r="E237" s="16">
        <v>0</v>
      </c>
      <c r="F237" s="16">
        <v>0</v>
      </c>
      <c r="G237" s="20">
        <v>0</v>
      </c>
      <c r="H237" s="20">
        <v>793</v>
      </c>
      <c r="I237" s="20">
        <v>0</v>
      </c>
      <c r="J237" s="20">
        <f>+'CONSUNTIVO 2021 old'!D241</f>
        <v>465</v>
      </c>
      <c r="K237" s="20"/>
      <c r="L237" s="16">
        <f t="shared" si="93"/>
        <v>465</v>
      </c>
      <c r="M237" s="20">
        <f t="shared" si="94"/>
        <v>465</v>
      </c>
      <c r="N237" s="16"/>
      <c r="O237" s="16"/>
      <c r="P237" s="16"/>
      <c r="Q237" s="16">
        <v>465</v>
      </c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</row>
    <row r="238" spans="1:81" ht="15.75" x14ac:dyDescent="0.25">
      <c r="A238" s="16">
        <v>6001002006000010</v>
      </c>
      <c r="B238" s="17" t="s">
        <v>270</v>
      </c>
      <c r="C238" s="16">
        <v>45000</v>
      </c>
      <c r="D238" s="16">
        <v>47158</v>
      </c>
      <c r="E238" s="16">
        <v>0</v>
      </c>
      <c r="F238" s="16">
        <v>1364</v>
      </c>
      <c r="G238" s="20">
        <v>496</v>
      </c>
      <c r="H238" s="20">
        <v>3505</v>
      </c>
      <c r="I238" s="20">
        <v>0</v>
      </c>
      <c r="J238" s="20">
        <f>+'CONSUNTIVO 2021 old'!D242</f>
        <v>849.97</v>
      </c>
      <c r="K238" s="20"/>
      <c r="L238" s="16">
        <f t="shared" si="93"/>
        <v>849.97</v>
      </c>
      <c r="M238" s="20">
        <f t="shared" si="94"/>
        <v>849.97</v>
      </c>
      <c r="N238" s="16"/>
      <c r="O238" s="16"/>
      <c r="P238" s="16"/>
      <c r="Q238" s="16">
        <v>37.19</v>
      </c>
      <c r="R238" s="16"/>
      <c r="S238" s="16"/>
      <c r="T238" s="16"/>
      <c r="U238" s="16"/>
      <c r="V238" s="16">
        <v>812.78</v>
      </c>
      <c r="W238" s="16"/>
      <c r="X238" s="16"/>
      <c r="Y238" s="16"/>
      <c r="Z238" s="16"/>
      <c r="AA238" s="16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</row>
    <row r="239" spans="1:81" ht="15.75" x14ac:dyDescent="0.25">
      <c r="A239" s="16">
        <v>6001002006000010</v>
      </c>
      <c r="B239" s="17" t="s">
        <v>271</v>
      </c>
      <c r="C239" s="16"/>
      <c r="D239" s="16"/>
      <c r="E239" s="16">
        <v>0</v>
      </c>
      <c r="F239" s="16">
        <v>36</v>
      </c>
      <c r="G239" s="20">
        <v>1389</v>
      </c>
      <c r="H239" s="20">
        <v>0</v>
      </c>
      <c r="I239" s="20">
        <v>0</v>
      </c>
      <c r="J239" s="20">
        <f>+'CONSUNTIVO 2021 old'!D243</f>
        <v>31683.4</v>
      </c>
      <c r="K239" s="20">
        <v>159000</v>
      </c>
      <c r="L239" s="16">
        <f t="shared" si="93"/>
        <v>190683.4</v>
      </c>
      <c r="M239" s="20">
        <f t="shared" si="94"/>
        <v>190683.4</v>
      </c>
      <c r="N239" s="16"/>
      <c r="O239" s="16"/>
      <c r="P239" s="16"/>
      <c r="Q239" s="16"/>
      <c r="R239" s="16"/>
      <c r="S239" s="16"/>
      <c r="T239" s="16"/>
      <c r="U239" s="16">
        <v>190683.4</v>
      </c>
      <c r="V239" s="16"/>
      <c r="W239" s="16"/>
      <c r="X239" s="16"/>
      <c r="Y239" s="16"/>
      <c r="Z239" s="16"/>
      <c r="AA239" s="16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</row>
    <row r="240" spans="1:81" ht="15.75" x14ac:dyDescent="0.25">
      <c r="A240" s="16">
        <v>6001002006000010</v>
      </c>
      <c r="B240" s="17" t="s">
        <v>272</v>
      </c>
      <c r="C240" s="16"/>
      <c r="D240" s="16"/>
      <c r="E240" s="16">
        <v>0</v>
      </c>
      <c r="F240" s="16">
        <v>2440</v>
      </c>
      <c r="G240" s="20">
        <v>4243</v>
      </c>
      <c r="H240" s="20">
        <v>6916</v>
      </c>
      <c r="I240" s="20">
        <v>0</v>
      </c>
      <c r="J240" s="20">
        <f>+'CONSUNTIVO 2021 old'!D244</f>
        <v>4250</v>
      </c>
      <c r="K240" s="20"/>
      <c r="L240" s="16">
        <f t="shared" si="93"/>
        <v>4250</v>
      </c>
      <c r="M240" s="20">
        <f t="shared" si="94"/>
        <v>4250</v>
      </c>
      <c r="N240" s="16"/>
      <c r="O240" s="16"/>
      <c r="P240" s="16"/>
      <c r="Q240" s="16"/>
      <c r="R240" s="16"/>
      <c r="S240" s="16"/>
      <c r="T240" s="16"/>
      <c r="U240" s="16">
        <v>4250</v>
      </c>
      <c r="V240" s="16"/>
      <c r="W240" s="16"/>
      <c r="X240" s="16"/>
      <c r="Y240" s="16"/>
      <c r="Z240" s="16"/>
      <c r="AA240" s="16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</row>
    <row r="241" spans="1:81" ht="15.75" x14ac:dyDescent="0.25">
      <c r="A241" s="16">
        <v>6001002006000010</v>
      </c>
      <c r="B241" s="17" t="s">
        <v>273</v>
      </c>
      <c r="C241" s="16"/>
      <c r="D241" s="16">
        <v>17353</v>
      </c>
      <c r="E241" s="16">
        <v>0</v>
      </c>
      <c r="F241" s="16">
        <v>0</v>
      </c>
      <c r="G241" s="20">
        <v>3022</v>
      </c>
      <c r="H241" s="20">
        <v>2078</v>
      </c>
      <c r="I241" s="20">
        <v>0</v>
      </c>
      <c r="J241" s="20">
        <f>+'CONSUNTIVO 2021 old'!D245</f>
        <v>0</v>
      </c>
      <c r="K241" s="20"/>
      <c r="L241" s="16">
        <f t="shared" si="93"/>
        <v>0</v>
      </c>
      <c r="M241" s="20">
        <f t="shared" si="94"/>
        <v>0</v>
      </c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</row>
    <row r="242" spans="1:81" ht="15.75" x14ac:dyDescent="0.25">
      <c r="A242" s="16">
        <v>6001002006000010</v>
      </c>
      <c r="B242" s="17" t="s">
        <v>274</v>
      </c>
      <c r="C242" s="16"/>
      <c r="D242" s="16"/>
      <c r="E242" s="16">
        <v>0</v>
      </c>
      <c r="F242" s="16">
        <v>842</v>
      </c>
      <c r="G242" s="20">
        <v>15941</v>
      </c>
      <c r="H242" s="20">
        <v>7568</v>
      </c>
      <c r="I242" s="20">
        <v>0</v>
      </c>
      <c r="J242" s="20">
        <f>+'CONSUNTIVO 2021 old'!D246</f>
        <v>9906</v>
      </c>
      <c r="K242" s="20"/>
      <c r="L242" s="16">
        <f t="shared" si="93"/>
        <v>9906</v>
      </c>
      <c r="M242" s="20">
        <f t="shared" si="94"/>
        <v>9906</v>
      </c>
      <c r="N242" s="16"/>
      <c r="O242" s="16"/>
      <c r="P242" s="16"/>
      <c r="Q242" s="16"/>
      <c r="R242" s="16"/>
      <c r="S242" s="16"/>
      <c r="T242" s="16"/>
      <c r="U242" s="16"/>
      <c r="V242" s="16">
        <v>8906</v>
      </c>
      <c r="W242" s="16">
        <v>1000</v>
      </c>
      <c r="X242" s="16"/>
      <c r="Y242" s="16"/>
      <c r="Z242" s="16"/>
      <c r="AA242" s="16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</row>
    <row r="243" spans="1:81" ht="15.75" x14ac:dyDescent="0.25">
      <c r="A243" s="16">
        <v>6001002006000030</v>
      </c>
      <c r="B243" s="17" t="s">
        <v>49</v>
      </c>
      <c r="C243" s="16">
        <v>12000</v>
      </c>
      <c r="D243" s="16">
        <v>12953</v>
      </c>
      <c r="E243" s="16">
        <v>0</v>
      </c>
      <c r="F243" s="16">
        <v>2118</v>
      </c>
      <c r="G243" s="20">
        <v>9402</v>
      </c>
      <c r="H243" s="20">
        <v>7615</v>
      </c>
      <c r="I243" s="20">
        <v>0</v>
      </c>
      <c r="J243" s="20">
        <f>+'CONSUNTIVO 2021 old'!D247</f>
        <v>1782.64</v>
      </c>
      <c r="K243" s="20"/>
      <c r="L243" s="16">
        <f t="shared" si="93"/>
        <v>1782.64</v>
      </c>
      <c r="M243" s="20">
        <f t="shared" si="94"/>
        <v>1782.64</v>
      </c>
      <c r="N243" s="16"/>
      <c r="O243" s="16"/>
      <c r="P243" s="16"/>
      <c r="Q243" s="16">
        <v>1636.24</v>
      </c>
      <c r="R243" s="16"/>
      <c r="S243" s="16"/>
      <c r="T243" s="16"/>
      <c r="U243" s="16">
        <v>146.4</v>
      </c>
      <c r="V243" s="16"/>
      <c r="W243" s="16"/>
      <c r="X243" s="16"/>
      <c r="Y243" s="16"/>
      <c r="Z243" s="16"/>
      <c r="AA243" s="16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</row>
    <row r="244" spans="1:81" ht="15.75" x14ac:dyDescent="0.25">
      <c r="A244" s="16">
        <v>6001002006000080</v>
      </c>
      <c r="B244" s="17" t="s">
        <v>275</v>
      </c>
      <c r="C244" s="16"/>
      <c r="D244" s="16">
        <v>11000</v>
      </c>
      <c r="E244" s="16">
        <v>11000</v>
      </c>
      <c r="F244" s="16">
        <v>0</v>
      </c>
      <c r="G244" s="20">
        <v>0</v>
      </c>
      <c r="H244" s="20">
        <v>0</v>
      </c>
      <c r="I244" s="20">
        <v>0</v>
      </c>
      <c r="J244" s="20">
        <f>+'CONSUNTIVO 2021 old'!D248</f>
        <v>366</v>
      </c>
      <c r="K244" s="20"/>
      <c r="L244" s="16">
        <f t="shared" si="93"/>
        <v>366</v>
      </c>
      <c r="M244" s="20">
        <f t="shared" si="94"/>
        <v>366</v>
      </c>
      <c r="N244" s="16"/>
      <c r="O244" s="16"/>
      <c r="P244" s="16"/>
      <c r="Q244" s="16"/>
      <c r="R244" s="16"/>
      <c r="S244" s="16"/>
      <c r="T244" s="16"/>
      <c r="U244" s="16"/>
      <c r="V244" s="20"/>
      <c r="W244" s="16">
        <v>366</v>
      </c>
      <c r="X244" s="16"/>
      <c r="Y244" s="16"/>
      <c r="Z244" s="16"/>
      <c r="AA244" s="16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</row>
    <row r="245" spans="1:81" ht="15.75" x14ac:dyDescent="0.25">
      <c r="A245" s="16">
        <v>6001002006000080</v>
      </c>
      <c r="B245" s="17" t="s">
        <v>276</v>
      </c>
      <c r="C245" s="16"/>
      <c r="D245" s="16"/>
      <c r="E245" s="16">
        <v>0</v>
      </c>
      <c r="F245" s="16">
        <v>0</v>
      </c>
      <c r="G245" s="20">
        <v>0</v>
      </c>
      <c r="H245" s="20">
        <v>0</v>
      </c>
      <c r="I245" s="20">
        <v>0</v>
      </c>
      <c r="J245" s="20">
        <f>+'CONSUNTIVO 2021 old'!D249</f>
        <v>0</v>
      </c>
      <c r="K245" s="20"/>
      <c r="L245" s="16">
        <f t="shared" si="93"/>
        <v>0</v>
      </c>
      <c r="M245" s="20">
        <f t="shared" si="94"/>
        <v>0</v>
      </c>
      <c r="N245" s="16"/>
      <c r="O245" s="16"/>
      <c r="P245" s="16"/>
      <c r="Q245" s="16"/>
      <c r="R245" s="16"/>
      <c r="S245" s="16"/>
      <c r="T245" s="16"/>
      <c r="U245" s="16"/>
      <c r="V245" s="29"/>
      <c r="W245" s="16"/>
      <c r="X245" s="16"/>
      <c r="Y245" s="16"/>
      <c r="Z245" s="16"/>
      <c r="AA245" s="16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</row>
    <row r="246" spans="1:81" ht="15.75" x14ac:dyDescent="0.25">
      <c r="A246" s="18">
        <v>600100200700</v>
      </c>
      <c r="B246" s="19" t="s">
        <v>50</v>
      </c>
      <c r="C246" s="18">
        <v>45000</v>
      </c>
      <c r="D246" s="18">
        <v>74542</v>
      </c>
      <c r="E246" s="18">
        <v>96000</v>
      </c>
      <c r="F246" s="18">
        <v>78475</v>
      </c>
      <c r="G246" s="18">
        <f>+G247</f>
        <v>89636</v>
      </c>
      <c r="H246" s="18">
        <f t="shared" ref="H246:L246" si="101">+H247</f>
        <v>89951</v>
      </c>
      <c r="I246" s="18">
        <v>100500</v>
      </c>
      <c r="J246" s="18">
        <f t="shared" si="101"/>
        <v>84496.81</v>
      </c>
      <c r="K246" s="18">
        <f t="shared" si="101"/>
        <v>0</v>
      </c>
      <c r="L246" s="18">
        <f t="shared" si="101"/>
        <v>84496.81</v>
      </c>
      <c r="M246" s="25">
        <f>+M247</f>
        <v>84496.81</v>
      </c>
      <c r="N246" s="18">
        <v>0</v>
      </c>
      <c r="O246" s="18">
        <f t="shared" ref="O246:Z246" si="102">+O247+O249+O250</f>
        <v>0</v>
      </c>
      <c r="P246" s="18"/>
      <c r="Q246" s="18">
        <v>23620.5</v>
      </c>
      <c r="R246" s="18">
        <f t="shared" si="102"/>
        <v>0</v>
      </c>
      <c r="S246" s="18">
        <f t="shared" si="102"/>
        <v>0</v>
      </c>
      <c r="T246" s="18">
        <v>0</v>
      </c>
      <c r="U246" s="18">
        <v>2699.5</v>
      </c>
      <c r="V246" s="18">
        <v>58176.81</v>
      </c>
      <c r="W246" s="18">
        <v>0</v>
      </c>
      <c r="X246" s="18">
        <v>0</v>
      </c>
      <c r="Y246" s="18">
        <v>0</v>
      </c>
      <c r="Z246" s="18">
        <f t="shared" si="102"/>
        <v>0</v>
      </c>
      <c r="AA246" s="18">
        <v>0</v>
      </c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</row>
    <row r="247" spans="1:81" ht="15.75" x14ac:dyDescent="0.25">
      <c r="A247" s="16">
        <v>6001002007000040</v>
      </c>
      <c r="B247" s="17" t="s">
        <v>51</v>
      </c>
      <c r="C247" s="16">
        <v>45000</v>
      </c>
      <c r="D247" s="16">
        <v>74542</v>
      </c>
      <c r="E247" s="16">
        <v>96000</v>
      </c>
      <c r="F247" s="16">
        <v>78475</v>
      </c>
      <c r="G247" s="20">
        <v>89636</v>
      </c>
      <c r="H247" s="20">
        <v>89951</v>
      </c>
      <c r="I247" s="20">
        <v>100500</v>
      </c>
      <c r="J247" s="20">
        <f>+'CONSUNTIVO 2021 old'!D251</f>
        <v>84496.81</v>
      </c>
      <c r="K247" s="20"/>
      <c r="L247" s="16">
        <f t="shared" si="93"/>
        <v>84496.81</v>
      </c>
      <c r="M247" s="20">
        <f t="shared" si="94"/>
        <v>84496.81</v>
      </c>
      <c r="N247" s="16"/>
      <c r="O247" s="16"/>
      <c r="P247" s="20"/>
      <c r="Q247" s="20">
        <v>23620.5</v>
      </c>
      <c r="R247" s="20"/>
      <c r="S247" s="20"/>
      <c r="T247" s="20"/>
      <c r="U247" s="20">
        <v>2699.5</v>
      </c>
      <c r="V247" s="20">
        <v>58176.81</v>
      </c>
      <c r="W247" s="20"/>
      <c r="X247" s="20"/>
      <c r="Y247" s="16"/>
      <c r="Z247" s="16"/>
      <c r="AA247" s="16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</row>
    <row r="248" spans="1:81" ht="15.75" x14ac:dyDescent="0.25">
      <c r="A248" s="14">
        <v>6001003</v>
      </c>
      <c r="B248" s="15" t="s">
        <v>52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</row>
    <row r="249" spans="1:81" ht="15.75" x14ac:dyDescent="0.25">
      <c r="A249" s="18">
        <v>600100300100</v>
      </c>
      <c r="B249" s="19" t="s">
        <v>53</v>
      </c>
      <c r="C249" s="16"/>
      <c r="D249" s="16"/>
      <c r="E249" s="16"/>
      <c r="F249" s="16"/>
      <c r="G249" s="20">
        <v>0</v>
      </c>
      <c r="H249" s="20">
        <v>0</v>
      </c>
      <c r="I249" s="20"/>
      <c r="J249" s="20"/>
      <c r="K249" s="20"/>
      <c r="L249" s="20"/>
      <c r="M249" s="20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</row>
    <row r="250" spans="1:81" ht="15.75" x14ac:dyDescent="0.25">
      <c r="A250" s="18">
        <v>600100300200</v>
      </c>
      <c r="B250" s="19" t="s">
        <v>54</v>
      </c>
      <c r="C250" s="16"/>
      <c r="D250" s="16"/>
      <c r="E250" s="16"/>
      <c r="F250" s="16"/>
      <c r="G250" s="20">
        <v>0</v>
      </c>
      <c r="H250" s="20">
        <v>0</v>
      </c>
      <c r="I250" s="20"/>
      <c r="J250" s="20"/>
      <c r="K250" s="20"/>
      <c r="L250" s="20"/>
      <c r="M250" s="20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</row>
    <row r="251" spans="1:81" ht="15.75" x14ac:dyDescent="0.25">
      <c r="A251" s="18">
        <v>600100300300</v>
      </c>
      <c r="B251" s="19" t="s">
        <v>55</v>
      </c>
      <c r="C251" s="18"/>
      <c r="D251" s="18">
        <v>16143</v>
      </c>
      <c r="E251" s="18">
        <v>18090</v>
      </c>
      <c r="F251" s="18">
        <v>35473</v>
      </c>
      <c r="G251" s="18">
        <f>+G253+G252</f>
        <v>42484</v>
      </c>
      <c r="H251" s="18">
        <f t="shared" ref="H251:L251" si="103">+H253+H252</f>
        <v>33486</v>
      </c>
      <c r="I251" s="18">
        <v>27549</v>
      </c>
      <c r="J251" s="18">
        <f t="shared" si="103"/>
        <v>27516.300000000003</v>
      </c>
      <c r="K251" s="18">
        <f t="shared" si="103"/>
        <v>0</v>
      </c>
      <c r="L251" s="18">
        <f t="shared" si="103"/>
        <v>27516.300000000003</v>
      </c>
      <c r="M251" s="25">
        <f>SUM(M252:M253)</f>
        <v>27516.299999999996</v>
      </c>
      <c r="N251" s="18">
        <v>0</v>
      </c>
      <c r="O251" s="18">
        <f t="shared" ref="O251:Z251" si="104">+O252+O253</f>
        <v>0</v>
      </c>
      <c r="P251" s="18"/>
      <c r="Q251" s="18">
        <v>16304.31</v>
      </c>
      <c r="R251" s="18">
        <f t="shared" si="104"/>
        <v>0</v>
      </c>
      <c r="S251" s="18">
        <f t="shared" si="104"/>
        <v>0</v>
      </c>
      <c r="T251" s="18"/>
      <c r="U251" s="18">
        <v>8826.92</v>
      </c>
      <c r="V251" s="18">
        <v>2249.65</v>
      </c>
      <c r="W251" s="18">
        <v>135.41999999999999</v>
      </c>
      <c r="X251" s="18">
        <v>0</v>
      </c>
      <c r="Y251" s="18">
        <v>0</v>
      </c>
      <c r="Z251" s="18">
        <f t="shared" si="104"/>
        <v>0</v>
      </c>
      <c r="AA251" s="18">
        <v>0</v>
      </c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</row>
    <row r="252" spans="1:81" ht="15.75" x14ac:dyDescent="0.25">
      <c r="A252" s="16">
        <v>6001003003000020</v>
      </c>
      <c r="B252" s="17" t="s">
        <v>56</v>
      </c>
      <c r="C252" s="16"/>
      <c r="D252" s="16">
        <v>14816</v>
      </c>
      <c r="E252" s="16">
        <v>18090</v>
      </c>
      <c r="F252" s="16">
        <v>9620</v>
      </c>
      <c r="G252" s="20">
        <v>8899</v>
      </c>
      <c r="H252" s="20">
        <v>8564</v>
      </c>
      <c r="I252" s="20">
        <v>10000</v>
      </c>
      <c r="J252" s="20">
        <f>+'CONSUNTIVO 2021 old'!D256</f>
        <v>8564.4</v>
      </c>
      <c r="K252" s="20"/>
      <c r="L252" s="16">
        <f t="shared" ref="L252:L253" si="105">+J252+K252</f>
        <v>8564.4</v>
      </c>
      <c r="M252" s="20">
        <f t="shared" ref="M252:M253" si="106">+N252+O252+P252+Q252+T252+U252+V252+W252+X252+Y252+AA252</f>
        <v>8564.4</v>
      </c>
      <c r="N252" s="16"/>
      <c r="O252" s="16"/>
      <c r="P252" s="16"/>
      <c r="Q252" s="16">
        <v>0</v>
      </c>
      <c r="R252" s="16"/>
      <c r="S252" s="16"/>
      <c r="T252" s="16"/>
      <c r="U252" s="16">
        <v>8564.4</v>
      </c>
      <c r="V252" s="16"/>
      <c r="W252" s="16"/>
      <c r="X252" s="16"/>
      <c r="Y252" s="16"/>
      <c r="Z252" s="16"/>
      <c r="AA252" s="16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</row>
    <row r="253" spans="1:81" ht="15.75" x14ac:dyDescent="0.25">
      <c r="A253" s="16">
        <v>6001003003000050</v>
      </c>
      <c r="B253" s="17" t="s">
        <v>57</v>
      </c>
      <c r="C253" s="16"/>
      <c r="D253" s="16">
        <v>1327</v>
      </c>
      <c r="E253" s="16">
        <v>0</v>
      </c>
      <c r="F253" s="16">
        <v>25854</v>
      </c>
      <c r="G253" s="20">
        <v>33585</v>
      </c>
      <c r="H253" s="20">
        <v>24922</v>
      </c>
      <c r="I253" s="20">
        <v>17549</v>
      </c>
      <c r="J253" s="20">
        <f>+'CONSUNTIVO 2021 old'!D257</f>
        <v>18951.900000000001</v>
      </c>
      <c r="K253" s="20"/>
      <c r="L253" s="16">
        <f t="shared" si="105"/>
        <v>18951.900000000001</v>
      </c>
      <c r="M253" s="20">
        <f t="shared" si="106"/>
        <v>18951.899999999998</v>
      </c>
      <c r="N253" s="16"/>
      <c r="O253" s="16"/>
      <c r="P253" s="16"/>
      <c r="Q253" s="16">
        <v>16304.31</v>
      </c>
      <c r="R253" s="16"/>
      <c r="S253" s="16"/>
      <c r="T253" s="16"/>
      <c r="U253" s="16">
        <v>262.52</v>
      </c>
      <c r="V253" s="16">
        <v>2249.65</v>
      </c>
      <c r="W253" s="16">
        <v>135.41999999999999</v>
      </c>
      <c r="X253" s="16"/>
      <c r="Y253" s="16"/>
      <c r="Z253" s="16"/>
      <c r="AA253" s="16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</row>
    <row r="254" spans="1:81" ht="15.75" x14ac:dyDescent="0.25">
      <c r="A254" s="14">
        <v>6001004</v>
      </c>
      <c r="B254" s="15" t="s">
        <v>318</v>
      </c>
      <c r="C254" s="14">
        <v>5259856</v>
      </c>
      <c r="D254" s="14">
        <v>5327376.63</v>
      </c>
      <c r="E254" s="14">
        <v>5273333</v>
      </c>
      <c r="F254" s="14">
        <v>5103199</v>
      </c>
      <c r="G254" s="14">
        <f>+G255+G268+G276</f>
        <v>4858024</v>
      </c>
      <c r="H254" s="14">
        <f t="shared" ref="H254:L254" si="107">+H255+H268+H276</f>
        <v>4219898</v>
      </c>
      <c r="I254" s="14">
        <v>4825800</v>
      </c>
      <c r="J254" s="14">
        <f t="shared" si="107"/>
        <v>1624930.8099999998</v>
      </c>
      <c r="K254" s="14">
        <f t="shared" si="107"/>
        <v>3220657.6049999995</v>
      </c>
      <c r="L254" s="14">
        <f t="shared" si="107"/>
        <v>4845588.4149999991</v>
      </c>
      <c r="M254" s="14">
        <f>+M255+M268+M276</f>
        <v>4845588.4149999991</v>
      </c>
      <c r="N254" s="14">
        <v>35000</v>
      </c>
      <c r="O254" s="14">
        <f t="shared" ref="O254:Z254" si="108">+O255+O268+O276</f>
        <v>0</v>
      </c>
      <c r="P254" s="14">
        <v>93753.090000000011</v>
      </c>
      <c r="Q254" s="14">
        <v>517053.92499999999</v>
      </c>
      <c r="R254" s="14">
        <f t="shared" si="108"/>
        <v>0</v>
      </c>
      <c r="S254" s="14">
        <f t="shared" si="108"/>
        <v>0</v>
      </c>
      <c r="T254" s="14">
        <v>358339.10000000003</v>
      </c>
      <c r="U254" s="14">
        <v>2672525.5500000003</v>
      </c>
      <c r="V254" s="14">
        <v>411158.06499999994</v>
      </c>
      <c r="W254" s="14">
        <v>461960.58999999997</v>
      </c>
      <c r="X254" s="14">
        <v>59044.754999999997</v>
      </c>
      <c r="Y254" s="14">
        <v>0</v>
      </c>
      <c r="Z254" s="14">
        <f t="shared" si="108"/>
        <v>0</v>
      </c>
      <c r="AA254" s="14">
        <v>236753.34000000003</v>
      </c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</row>
    <row r="255" spans="1:81" ht="15.75" x14ac:dyDescent="0.25">
      <c r="A255" s="18">
        <v>600100400100</v>
      </c>
      <c r="B255" s="19" t="s">
        <v>58</v>
      </c>
      <c r="C255" s="18">
        <v>5259856</v>
      </c>
      <c r="D255" s="18">
        <v>3998412.2</v>
      </c>
      <c r="E255" s="18">
        <v>5273333</v>
      </c>
      <c r="F255" s="18">
        <v>3878325</v>
      </c>
      <c r="G255" s="18">
        <f>+G256+G258+G259+G260+G261+G262+G263+G264+G265+G266+G267</f>
        <v>3695564</v>
      </c>
      <c r="H255" s="18">
        <f>+H256+H258+H259+H260+H261+H262+H263+H264+H265+H266+H267+H257</f>
        <v>3289116</v>
      </c>
      <c r="I255" s="18">
        <v>4808900</v>
      </c>
      <c r="J255" s="18">
        <f>+J256+J258+J259+J260+J261+J262+J263+J264+J265+J266+J267+J257</f>
        <v>1271047.4999999998</v>
      </c>
      <c r="K255" s="18">
        <f t="shared" ref="K255:L255" si="109">+K256+K258+K259+K260+K261+K262+K263+K264+K265+K266+K267+K257</f>
        <v>2495573.6049999995</v>
      </c>
      <c r="L255" s="18">
        <f t="shared" si="109"/>
        <v>3766621.1049999991</v>
      </c>
      <c r="M255" s="25">
        <f>SUM(M256:M267)</f>
        <v>3766621.1049999991</v>
      </c>
      <c r="N255" s="18">
        <v>35000</v>
      </c>
      <c r="O255" s="18">
        <f t="shared" ref="O255:Z255" si="110">+O256+O258+O259+O260+O261+O262+O263+O264+O265+O266+O267</f>
        <v>0</v>
      </c>
      <c r="P255" s="18">
        <v>76294.17</v>
      </c>
      <c r="Q255" s="18">
        <v>414354.01499999996</v>
      </c>
      <c r="R255" s="18">
        <f t="shared" si="110"/>
        <v>0</v>
      </c>
      <c r="S255" s="18">
        <f t="shared" si="110"/>
        <v>0</v>
      </c>
      <c r="T255" s="18">
        <v>271388.33</v>
      </c>
      <c r="U255" s="18">
        <v>2095958.7000000002</v>
      </c>
      <c r="V255" s="18">
        <v>295644.27499999997</v>
      </c>
      <c r="W255" s="18">
        <v>350067.87999999995</v>
      </c>
      <c r="X255" s="18">
        <v>46444.334999999999</v>
      </c>
      <c r="Y255" s="18">
        <v>0</v>
      </c>
      <c r="Z255" s="18">
        <f t="shared" si="110"/>
        <v>0</v>
      </c>
      <c r="AA255" s="18">
        <v>181469.40000000002</v>
      </c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</row>
    <row r="256" spans="1:81" ht="15.75" x14ac:dyDescent="0.25">
      <c r="A256" s="16">
        <v>6001004001000010</v>
      </c>
      <c r="B256" s="17" t="s">
        <v>59</v>
      </c>
      <c r="C256" s="16">
        <v>5002603</v>
      </c>
      <c r="D256" s="16">
        <v>3528222</v>
      </c>
      <c r="E256" s="16">
        <v>5211875</v>
      </c>
      <c r="F256" s="16">
        <v>3725201</v>
      </c>
      <c r="G256" s="20">
        <v>3546280</v>
      </c>
      <c r="H256" s="20">
        <v>3053685</v>
      </c>
      <c r="I256" s="20">
        <v>4773900</v>
      </c>
      <c r="J256" s="20">
        <f>+'CONSUNTIVO 2021 old'!D260</f>
        <v>1006532.38</v>
      </c>
      <c r="K256" s="61">
        <f>+M256-J256</f>
        <v>2101083.0199999996</v>
      </c>
      <c r="L256" s="16">
        <f t="shared" ref="L256:L282" si="111">+J256+K256</f>
        <v>3107615.3999999994</v>
      </c>
      <c r="M256" s="20">
        <f t="shared" ref="M256:M278" si="112">+N256+O256+P256+Q256+T256+U256+V256+W256+X256+Y256+AA256</f>
        <v>3107615.3999999994</v>
      </c>
      <c r="N256" s="20">
        <v>35000</v>
      </c>
      <c r="O256" s="20">
        <v>0</v>
      </c>
      <c r="P256" s="20">
        <v>32908.770000000004</v>
      </c>
      <c r="Q256" s="20">
        <v>331316.33499999996</v>
      </c>
      <c r="R256" s="20"/>
      <c r="S256" s="20"/>
      <c r="T256" s="20">
        <v>256356.63</v>
      </c>
      <c r="U256" s="20">
        <v>1698619.23</v>
      </c>
      <c r="V256" s="20">
        <v>240641.84999999998</v>
      </c>
      <c r="W256" s="20">
        <v>311786.69999999995</v>
      </c>
      <c r="X256" s="20">
        <v>39811.485000000001</v>
      </c>
      <c r="Y256" s="20"/>
      <c r="Z256" s="20"/>
      <c r="AA256" s="20">
        <v>161174.40000000002</v>
      </c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</row>
    <row r="257" spans="1:81" ht="15.75" x14ac:dyDescent="0.25">
      <c r="A257" s="16"/>
      <c r="B257" s="17" t="s">
        <v>335</v>
      </c>
      <c r="C257" s="16"/>
      <c r="D257" s="16"/>
      <c r="E257" s="16"/>
      <c r="F257" s="16">
        <v>0</v>
      </c>
      <c r="G257" s="20">
        <v>0</v>
      </c>
      <c r="H257" s="20">
        <v>285</v>
      </c>
      <c r="I257" s="20">
        <v>0</v>
      </c>
      <c r="J257" s="20"/>
      <c r="K257" s="61">
        <f t="shared" ref="K257:K277" si="113">+M257-J257</f>
        <v>0</v>
      </c>
      <c r="L257" s="16">
        <f t="shared" si="111"/>
        <v>0</v>
      </c>
      <c r="M257" s="20">
        <f t="shared" si="112"/>
        <v>0</v>
      </c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</row>
    <row r="258" spans="1:81" ht="15.75" x14ac:dyDescent="0.25">
      <c r="A258" s="16">
        <v>6001004001000080</v>
      </c>
      <c r="B258" s="17" t="s">
        <v>60</v>
      </c>
      <c r="C258" s="16">
        <v>85000</v>
      </c>
      <c r="D258" s="16">
        <v>16234</v>
      </c>
      <c r="E258" s="16">
        <v>19500</v>
      </c>
      <c r="F258" s="16">
        <v>0</v>
      </c>
      <c r="G258" s="20">
        <v>0</v>
      </c>
      <c r="H258" s="20">
        <v>593</v>
      </c>
      <c r="I258" s="20">
        <v>25000</v>
      </c>
      <c r="J258" s="20">
        <f>+'CONSUNTIVO 2021 old'!D261</f>
        <v>360</v>
      </c>
      <c r="K258" s="61">
        <f t="shared" si="113"/>
        <v>1500</v>
      </c>
      <c r="L258" s="16">
        <f t="shared" si="111"/>
        <v>1860</v>
      </c>
      <c r="M258" s="20">
        <f t="shared" si="112"/>
        <v>1860</v>
      </c>
      <c r="N258" s="20"/>
      <c r="O258" s="20"/>
      <c r="P258" s="20"/>
      <c r="Q258" s="20"/>
      <c r="R258" s="20"/>
      <c r="S258" s="20"/>
      <c r="T258" s="20"/>
      <c r="U258" s="20">
        <v>360</v>
      </c>
      <c r="V258" s="20"/>
      <c r="W258" s="20"/>
      <c r="X258" s="20">
        <v>1500</v>
      </c>
      <c r="Y258" s="20"/>
      <c r="Z258" s="20"/>
      <c r="AA258" s="20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</row>
    <row r="259" spans="1:81" ht="15.75" x14ac:dyDescent="0.25">
      <c r="A259" s="16">
        <v>6001004001000080</v>
      </c>
      <c r="B259" s="17" t="s">
        <v>277</v>
      </c>
      <c r="C259" s="16">
        <v>19600</v>
      </c>
      <c r="D259" s="16">
        <v>5369</v>
      </c>
      <c r="E259" s="16">
        <v>0</v>
      </c>
      <c r="F259" s="16">
        <v>32653</v>
      </c>
      <c r="G259" s="20">
        <v>8452</v>
      </c>
      <c r="H259" s="20">
        <v>66414</v>
      </c>
      <c r="I259" s="20">
        <v>10000</v>
      </c>
      <c r="J259" s="20">
        <f>+'CONSUNTIVO 2021 old'!D262</f>
        <v>2272.5</v>
      </c>
      <c r="K259" s="61">
        <f t="shared" si="113"/>
        <v>37276.959999999999</v>
      </c>
      <c r="L259" s="16">
        <f t="shared" si="111"/>
        <v>39549.46</v>
      </c>
      <c r="M259" s="20">
        <f t="shared" si="112"/>
        <v>39549.46</v>
      </c>
      <c r="N259" s="20"/>
      <c r="O259" s="20"/>
      <c r="P259" s="20">
        <v>34299.96</v>
      </c>
      <c r="Q259" s="20">
        <v>125.5</v>
      </c>
      <c r="R259" s="20"/>
      <c r="S259" s="20"/>
      <c r="T259" s="20"/>
      <c r="U259" s="20"/>
      <c r="V259" s="20">
        <v>1281</v>
      </c>
      <c r="W259" s="20">
        <v>3843</v>
      </c>
      <c r="X259" s="20"/>
      <c r="Y259" s="20"/>
      <c r="Z259" s="20"/>
      <c r="AA259" s="20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</row>
    <row r="260" spans="1:81" ht="15.75" x14ac:dyDescent="0.25">
      <c r="A260" s="16">
        <v>6001004001000090</v>
      </c>
      <c r="B260" s="17" t="s">
        <v>278</v>
      </c>
      <c r="C260" s="16">
        <v>89153</v>
      </c>
      <c r="D260" s="16">
        <v>99614</v>
      </c>
      <c r="E260" s="16">
        <v>41958</v>
      </c>
      <c r="F260" s="16">
        <v>96336</v>
      </c>
      <c r="G260" s="20">
        <v>100923</v>
      </c>
      <c r="H260" s="20">
        <v>78574</v>
      </c>
      <c r="I260" s="20">
        <v>0</v>
      </c>
      <c r="J260" s="20">
        <f>+'CONSUNTIVO 2021 old'!D263</f>
        <v>28100</v>
      </c>
      <c r="K260" s="61">
        <f t="shared" si="113"/>
        <v>27699.940000000002</v>
      </c>
      <c r="L260" s="16">
        <f t="shared" si="111"/>
        <v>55799.94</v>
      </c>
      <c r="M260" s="20">
        <f t="shared" si="112"/>
        <v>55799.94</v>
      </c>
      <c r="N260" s="20"/>
      <c r="O260" s="20"/>
      <c r="P260" s="20">
        <v>4328.01</v>
      </c>
      <c r="Q260" s="20"/>
      <c r="R260" s="20"/>
      <c r="S260" s="20"/>
      <c r="T260" s="20"/>
      <c r="U260" s="20">
        <v>50000.04</v>
      </c>
      <c r="V260" s="20"/>
      <c r="W260" s="20"/>
      <c r="X260" s="20">
        <v>1471.8899999999999</v>
      </c>
      <c r="Y260" s="20"/>
      <c r="Z260" s="20"/>
      <c r="AA260" s="20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</row>
    <row r="261" spans="1:81" ht="15.75" x14ac:dyDescent="0.25">
      <c r="A261" s="16">
        <v>6001004001000100</v>
      </c>
      <c r="B261" s="17" t="s">
        <v>61</v>
      </c>
      <c r="C261" s="16"/>
      <c r="D261" s="16">
        <v>-21508</v>
      </c>
      <c r="E261" s="16">
        <v>0</v>
      </c>
      <c r="F261" s="16">
        <v>9734</v>
      </c>
      <c r="G261" s="20">
        <v>19629</v>
      </c>
      <c r="H261" s="20">
        <v>35183</v>
      </c>
      <c r="I261" s="20">
        <v>0</v>
      </c>
      <c r="J261" s="20">
        <f>+'CONSUNTIVO 2021 old'!D264</f>
        <v>103572.37</v>
      </c>
      <c r="K261" s="61">
        <f t="shared" si="113"/>
        <v>103314.38999999998</v>
      </c>
      <c r="L261" s="16">
        <f t="shared" si="111"/>
        <v>206886.75999999998</v>
      </c>
      <c r="M261" s="20">
        <f t="shared" si="112"/>
        <v>206886.75999999998</v>
      </c>
      <c r="N261" s="20"/>
      <c r="O261" s="20"/>
      <c r="P261" s="20"/>
      <c r="Q261" s="20">
        <v>30204.300000000003</v>
      </c>
      <c r="R261" s="20">
        <v>0</v>
      </c>
      <c r="S261" s="20">
        <v>0</v>
      </c>
      <c r="T261" s="20"/>
      <c r="U261" s="20">
        <v>144121.79999999999</v>
      </c>
      <c r="V261" s="20">
        <v>13466.88</v>
      </c>
      <c r="W261" s="20">
        <v>8958.58</v>
      </c>
      <c r="X261" s="20"/>
      <c r="Y261" s="20">
        <v>0</v>
      </c>
      <c r="Z261" s="20">
        <v>0</v>
      </c>
      <c r="AA261" s="20">
        <v>10135.200000000001</v>
      </c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</row>
    <row r="262" spans="1:81" ht="15.75" x14ac:dyDescent="0.25">
      <c r="A262" s="16">
        <v>6001004001000100</v>
      </c>
      <c r="B262" s="17" t="s">
        <v>279</v>
      </c>
      <c r="C262" s="16">
        <v>12000</v>
      </c>
      <c r="D262" s="16">
        <v>0</v>
      </c>
      <c r="E262" s="16">
        <v>0</v>
      </c>
      <c r="F262" s="16">
        <v>0</v>
      </c>
      <c r="G262" s="20">
        <v>0</v>
      </c>
      <c r="H262" s="20">
        <v>0</v>
      </c>
      <c r="I262" s="20">
        <v>0</v>
      </c>
      <c r="J262" s="20">
        <f>+'CONSUNTIVO 2021 old'!D265</f>
        <v>0</v>
      </c>
      <c r="K262" s="61">
        <f t="shared" si="113"/>
        <v>0</v>
      </c>
      <c r="L262" s="16">
        <f t="shared" si="111"/>
        <v>0</v>
      </c>
      <c r="M262" s="20">
        <f t="shared" si="112"/>
        <v>0</v>
      </c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</row>
    <row r="263" spans="1:81" ht="15.75" x14ac:dyDescent="0.25">
      <c r="A263" s="16">
        <v>6001004001000110</v>
      </c>
      <c r="B263" s="17" t="s">
        <v>62</v>
      </c>
      <c r="C263" s="16"/>
      <c r="D263" s="16">
        <v>43000</v>
      </c>
      <c r="E263" s="16">
        <v>0</v>
      </c>
      <c r="F263" s="16">
        <v>0</v>
      </c>
      <c r="G263" s="20">
        <v>0</v>
      </c>
      <c r="H263" s="20">
        <v>0</v>
      </c>
      <c r="I263" s="20">
        <v>0</v>
      </c>
      <c r="J263" s="20">
        <f>+'CONSUNTIVO 2021 old'!D266</f>
        <v>0</v>
      </c>
      <c r="K263" s="61">
        <f t="shared" si="113"/>
        <v>1100.31</v>
      </c>
      <c r="L263" s="16">
        <f t="shared" si="111"/>
        <v>1100.31</v>
      </c>
      <c r="M263" s="20">
        <f t="shared" si="112"/>
        <v>1100.31</v>
      </c>
      <c r="N263" s="16"/>
      <c r="O263" s="16"/>
      <c r="P263" s="16">
        <v>1100.31</v>
      </c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</row>
    <row r="264" spans="1:81" ht="15.75" x14ac:dyDescent="0.25">
      <c r="A264" s="16">
        <v>6001004001000110</v>
      </c>
      <c r="B264" s="17" t="s">
        <v>280</v>
      </c>
      <c r="C264" s="16">
        <v>51500</v>
      </c>
      <c r="D264" s="16">
        <v>22511</v>
      </c>
      <c r="E264" s="16">
        <v>0</v>
      </c>
      <c r="F264" s="16">
        <v>0</v>
      </c>
      <c r="G264" s="20">
        <v>6737</v>
      </c>
      <c r="H264" s="20">
        <v>54382</v>
      </c>
      <c r="I264" s="20">
        <v>0</v>
      </c>
      <c r="J264" s="20">
        <f>+'CONSUNTIVO 2021 old'!D267</f>
        <v>10771.9</v>
      </c>
      <c r="K264" s="61">
        <f t="shared" si="113"/>
        <v>16180.210000000001</v>
      </c>
      <c r="L264" s="16">
        <f t="shared" si="111"/>
        <v>26952.11</v>
      </c>
      <c r="M264" s="20">
        <f t="shared" si="112"/>
        <v>26952.11</v>
      </c>
      <c r="N264" s="16"/>
      <c r="O264" s="16"/>
      <c r="P264" s="16">
        <v>3657.12</v>
      </c>
      <c r="Q264" s="16">
        <v>931.87</v>
      </c>
      <c r="R264" s="16"/>
      <c r="S264" s="16"/>
      <c r="T264" s="16">
        <v>7769.3</v>
      </c>
      <c r="U264" s="16">
        <v>414</v>
      </c>
      <c r="V264" s="16">
        <v>10518.86</v>
      </c>
      <c r="W264" s="16"/>
      <c r="X264" s="16">
        <v>3660.96</v>
      </c>
      <c r="Y264" s="16"/>
      <c r="Z264" s="16"/>
      <c r="AA264" s="16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</row>
    <row r="265" spans="1:81" ht="15.75" x14ac:dyDescent="0.25">
      <c r="A265" s="16">
        <v>6001004001000120</v>
      </c>
      <c r="B265" s="17" t="s">
        <v>281</v>
      </c>
      <c r="C265" s="16"/>
      <c r="D265" s="16">
        <v>303979</v>
      </c>
      <c r="E265" s="16">
        <v>0</v>
      </c>
      <c r="F265" s="16">
        <v>0</v>
      </c>
      <c r="G265" s="20">
        <v>-1101</v>
      </c>
      <c r="H265" s="20">
        <v>0</v>
      </c>
      <c r="I265" s="20">
        <v>0</v>
      </c>
      <c r="J265" s="20">
        <f>+'CONSUNTIVO 2021 old'!D268</f>
        <v>108882.64</v>
      </c>
      <c r="K265" s="61">
        <f t="shared" si="113"/>
        <v>186307.35499999998</v>
      </c>
      <c r="L265" s="16">
        <f t="shared" si="111"/>
        <v>295189.995</v>
      </c>
      <c r="M265" s="20">
        <f t="shared" si="112"/>
        <v>295189.995</v>
      </c>
      <c r="N265" s="16"/>
      <c r="O265" s="16"/>
      <c r="P265" s="16"/>
      <c r="Q265" s="16">
        <v>28811.399999999998</v>
      </c>
      <c r="R265" s="16">
        <v>0</v>
      </c>
      <c r="S265" s="16">
        <v>0</v>
      </c>
      <c r="T265" s="16"/>
      <c r="U265" s="16">
        <v>202443.63</v>
      </c>
      <c r="V265" s="16">
        <v>29735.684999999998</v>
      </c>
      <c r="W265" s="16">
        <v>24039.48</v>
      </c>
      <c r="X265" s="16">
        <v>0</v>
      </c>
      <c r="Y265" s="16"/>
      <c r="Z265" s="16"/>
      <c r="AA265" s="16">
        <v>10159.799999999999</v>
      </c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</row>
    <row r="266" spans="1:81" ht="15.75" x14ac:dyDescent="0.25">
      <c r="A266" s="16">
        <v>6001004001000120</v>
      </c>
      <c r="B266" s="17" t="s">
        <v>282</v>
      </c>
      <c r="C266" s="16"/>
      <c r="D266" s="16"/>
      <c r="E266" s="16">
        <v>0</v>
      </c>
      <c r="F266" s="16">
        <v>0</v>
      </c>
      <c r="G266" s="20">
        <v>0</v>
      </c>
      <c r="H266" s="20">
        <v>0</v>
      </c>
      <c r="I266" s="20">
        <v>0</v>
      </c>
      <c r="J266" s="20">
        <f>+'CONSUNTIVO 2021 old'!D269</f>
        <v>0</v>
      </c>
      <c r="K266" s="61">
        <f t="shared" si="113"/>
        <v>7262.4000000000005</v>
      </c>
      <c r="L266" s="16">
        <f t="shared" si="111"/>
        <v>7262.4000000000005</v>
      </c>
      <c r="M266" s="20">
        <f t="shared" si="112"/>
        <v>7262.4000000000005</v>
      </c>
      <c r="N266" s="16"/>
      <c r="O266" s="16"/>
      <c r="P266" s="16"/>
      <c r="Q266" s="16"/>
      <c r="R266" s="16"/>
      <c r="S266" s="16"/>
      <c r="T266" s="16">
        <v>7262.4000000000005</v>
      </c>
      <c r="U266" s="16">
        <v>0</v>
      </c>
      <c r="V266" s="16"/>
      <c r="W266" s="16"/>
      <c r="X266" s="16"/>
      <c r="Y266" s="16"/>
      <c r="Z266" s="16"/>
      <c r="AA266" s="16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</row>
    <row r="267" spans="1:81" ht="15.75" x14ac:dyDescent="0.25">
      <c r="A267" s="16">
        <v>6001004001000120</v>
      </c>
      <c r="B267" s="17" t="s">
        <v>283</v>
      </c>
      <c r="C267" s="16"/>
      <c r="D267" s="16">
        <v>991.2</v>
      </c>
      <c r="E267" s="16">
        <v>0</v>
      </c>
      <c r="F267" s="16">
        <v>14401</v>
      </c>
      <c r="G267" s="20">
        <v>14644</v>
      </c>
      <c r="H267" s="20">
        <v>0</v>
      </c>
      <c r="I267" s="20">
        <v>0</v>
      </c>
      <c r="J267" s="20">
        <f>+'CONSUNTIVO 2021 old'!D270</f>
        <v>10555.71</v>
      </c>
      <c r="K267" s="61">
        <f t="shared" si="113"/>
        <v>13849.02</v>
      </c>
      <c r="L267" s="16">
        <f t="shared" si="111"/>
        <v>24404.73</v>
      </c>
      <c r="M267" s="20">
        <f t="shared" si="112"/>
        <v>24404.73</v>
      </c>
      <c r="N267" s="16"/>
      <c r="O267" s="16"/>
      <c r="P267" s="16"/>
      <c r="Q267" s="16">
        <v>22964.61</v>
      </c>
      <c r="R267" s="16"/>
      <c r="S267" s="16"/>
      <c r="T267" s="16"/>
      <c r="U267" s="16"/>
      <c r="V267" s="16"/>
      <c r="W267" s="16">
        <v>1440.1200000000001</v>
      </c>
      <c r="X267" s="16"/>
      <c r="Y267" s="16"/>
      <c r="Z267" s="16"/>
      <c r="AA267" s="16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</row>
    <row r="268" spans="1:81" ht="15.75" x14ac:dyDescent="0.25">
      <c r="A268" s="18">
        <v>600100400200</v>
      </c>
      <c r="B268" s="19" t="s">
        <v>63</v>
      </c>
      <c r="C268" s="18"/>
      <c r="D268" s="18">
        <v>1096212.43</v>
      </c>
      <c r="E268" s="18">
        <v>0</v>
      </c>
      <c r="F268" s="18">
        <v>1055539</v>
      </c>
      <c r="G268" s="18">
        <f>+G269+G270+G271+G272+G273+G274+G275</f>
        <v>1028949</v>
      </c>
      <c r="H268" s="18">
        <f t="shared" ref="H268:L268" si="114">+H269+H270+H271+H272+H273+H274+H275</f>
        <v>755246</v>
      </c>
      <c r="I268" s="18">
        <v>0</v>
      </c>
      <c r="J268" s="18">
        <f t="shared" si="114"/>
        <v>297089.05</v>
      </c>
      <c r="K268" s="18">
        <f t="shared" si="114"/>
        <v>608008.05000000005</v>
      </c>
      <c r="L268" s="18">
        <f t="shared" si="114"/>
        <v>905097.10000000021</v>
      </c>
      <c r="M268" s="25">
        <f>SUM(M269:M275)</f>
        <v>905097.10000000021</v>
      </c>
      <c r="N268" s="18">
        <v>0</v>
      </c>
      <c r="O268" s="18">
        <f t="shared" ref="O268:Z268" si="115">+O269+O270+O271+O272+O273+O274+O275</f>
        <v>0</v>
      </c>
      <c r="P268" s="18">
        <v>14369.400000000001</v>
      </c>
      <c r="Q268" s="18">
        <v>83433.010000000009</v>
      </c>
      <c r="R268" s="18">
        <f t="shared" si="115"/>
        <v>0</v>
      </c>
      <c r="S268" s="18">
        <f t="shared" si="115"/>
        <v>0</v>
      </c>
      <c r="T268" s="18">
        <v>75897.239999999991</v>
      </c>
      <c r="U268" s="18">
        <v>487305.81000000006</v>
      </c>
      <c r="V268" s="18">
        <v>94191.3</v>
      </c>
      <c r="W268" s="18">
        <v>97708.89</v>
      </c>
      <c r="X268" s="18">
        <v>9548.82</v>
      </c>
      <c r="Y268" s="18">
        <v>0</v>
      </c>
      <c r="Z268" s="18">
        <f t="shared" si="115"/>
        <v>0</v>
      </c>
      <c r="AA268" s="18">
        <v>42642.63</v>
      </c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</row>
    <row r="269" spans="1:81" ht="15.75" x14ac:dyDescent="0.25">
      <c r="A269" s="16">
        <v>6001004002000010</v>
      </c>
      <c r="B269" s="17" t="s">
        <v>64</v>
      </c>
      <c r="C269" s="16"/>
      <c r="D269" s="16">
        <v>1023594</v>
      </c>
      <c r="E269" s="16">
        <v>0</v>
      </c>
      <c r="F269" s="16">
        <v>1019495</v>
      </c>
      <c r="G269" s="20">
        <v>1001583</v>
      </c>
      <c r="H269" s="20">
        <v>742445</v>
      </c>
      <c r="I269" s="20">
        <v>0</v>
      </c>
      <c r="J269" s="20">
        <f>+'CONSUNTIVO 2021 old'!D272</f>
        <v>281971.78999999998</v>
      </c>
      <c r="K269" s="61">
        <f t="shared" si="113"/>
        <v>574963.71500000008</v>
      </c>
      <c r="L269" s="16">
        <f t="shared" si="111"/>
        <v>856935.50500000012</v>
      </c>
      <c r="M269" s="20">
        <f t="shared" si="112"/>
        <v>856935.50500000012</v>
      </c>
      <c r="N269" s="16"/>
      <c r="O269" s="16"/>
      <c r="P269" s="16">
        <v>13234.59</v>
      </c>
      <c r="Q269" s="16">
        <v>79751.94</v>
      </c>
      <c r="R269" s="16"/>
      <c r="S269" s="16"/>
      <c r="T269" s="16">
        <v>72889.62</v>
      </c>
      <c r="U269" s="16">
        <v>477924.42000000004</v>
      </c>
      <c r="V269" s="16">
        <v>77140.945000000007</v>
      </c>
      <c r="W269" s="16">
        <v>84569.01</v>
      </c>
      <c r="X269" s="16">
        <v>9414.84</v>
      </c>
      <c r="Y269" s="16"/>
      <c r="Z269" s="16"/>
      <c r="AA269" s="16">
        <v>42010.14</v>
      </c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</row>
    <row r="270" spans="1:81" ht="15.75" x14ac:dyDescent="0.25">
      <c r="A270" s="16">
        <v>6001004002000020</v>
      </c>
      <c r="B270" s="17" t="s">
        <v>284</v>
      </c>
      <c r="C270" s="16"/>
      <c r="D270" s="16"/>
      <c r="E270" s="16">
        <v>0</v>
      </c>
      <c r="F270" s="16">
        <v>0</v>
      </c>
      <c r="G270" s="20">
        <v>216</v>
      </c>
      <c r="H270" s="20">
        <v>0</v>
      </c>
      <c r="I270" s="20">
        <v>0</v>
      </c>
      <c r="J270" s="20">
        <f>+'CONSUNTIVO 2021 old'!D273</f>
        <v>1874.89</v>
      </c>
      <c r="K270" s="61">
        <f t="shared" si="113"/>
        <v>788.62999999999943</v>
      </c>
      <c r="L270" s="16">
        <f t="shared" si="111"/>
        <v>2663.5199999999995</v>
      </c>
      <c r="M270" s="20">
        <f t="shared" si="112"/>
        <v>2663.5199999999995</v>
      </c>
      <c r="N270" s="16"/>
      <c r="O270" s="16"/>
      <c r="P270" s="16"/>
      <c r="Q270" s="16">
        <v>930.62999999999988</v>
      </c>
      <c r="R270" s="16"/>
      <c r="S270" s="16"/>
      <c r="T270" s="16"/>
      <c r="U270" s="16"/>
      <c r="V270" s="16"/>
      <c r="W270" s="16">
        <v>1732.8899999999999</v>
      </c>
      <c r="X270" s="16"/>
      <c r="Y270" s="16"/>
      <c r="Z270" s="16"/>
      <c r="AA270" s="16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</row>
    <row r="271" spans="1:81" ht="15.75" x14ac:dyDescent="0.25">
      <c r="A271" s="16">
        <v>6001004002000020</v>
      </c>
      <c r="B271" s="17" t="s">
        <v>285</v>
      </c>
      <c r="C271" s="16"/>
      <c r="D271" s="16">
        <v>48355</v>
      </c>
      <c r="E271" s="16">
        <v>0</v>
      </c>
      <c r="F271" s="16">
        <v>0</v>
      </c>
      <c r="G271" s="20">
        <v>0</v>
      </c>
      <c r="H271" s="20">
        <v>0</v>
      </c>
      <c r="I271" s="20">
        <v>0</v>
      </c>
      <c r="J271" s="20">
        <f>+'CONSUNTIVO 2021 old'!D274</f>
        <v>0</v>
      </c>
      <c r="K271" s="61">
        <f t="shared" si="113"/>
        <v>0</v>
      </c>
      <c r="L271" s="16">
        <f t="shared" si="111"/>
        <v>0</v>
      </c>
      <c r="M271" s="20">
        <f t="shared" si="112"/>
        <v>0</v>
      </c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</row>
    <row r="272" spans="1:81" ht="15.75" x14ac:dyDescent="0.25">
      <c r="A272" s="16">
        <v>6001004002000020</v>
      </c>
      <c r="B272" s="17" t="s">
        <v>286</v>
      </c>
      <c r="C272" s="16"/>
      <c r="D272" s="16"/>
      <c r="E272" s="16">
        <v>0</v>
      </c>
      <c r="F272" s="16">
        <v>0</v>
      </c>
      <c r="G272" s="20">
        <v>3264</v>
      </c>
      <c r="H272" s="20">
        <v>0</v>
      </c>
      <c r="I272" s="20">
        <v>0</v>
      </c>
      <c r="J272" s="20">
        <f>+'CONSUNTIVO 2021 old'!D275</f>
        <v>3160.14</v>
      </c>
      <c r="K272" s="61">
        <f t="shared" si="113"/>
        <v>6320.2800000000007</v>
      </c>
      <c r="L272" s="16">
        <f t="shared" si="111"/>
        <v>9480.42</v>
      </c>
      <c r="M272" s="20">
        <f t="shared" si="112"/>
        <v>9480.42</v>
      </c>
      <c r="N272" s="16"/>
      <c r="O272" s="16"/>
      <c r="P272" s="16"/>
      <c r="Q272" s="16"/>
      <c r="R272" s="16"/>
      <c r="S272" s="16"/>
      <c r="T272" s="16"/>
      <c r="U272" s="16"/>
      <c r="V272" s="16"/>
      <c r="W272" s="16">
        <v>9480.42</v>
      </c>
      <c r="X272" s="16"/>
      <c r="Y272" s="16"/>
      <c r="Z272" s="16"/>
      <c r="AA272" s="16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</row>
    <row r="273" spans="1:81" ht="15.75" x14ac:dyDescent="0.25">
      <c r="A273" s="16">
        <v>6001004002000020</v>
      </c>
      <c r="B273" s="17" t="s">
        <v>287</v>
      </c>
      <c r="C273" s="16"/>
      <c r="D273" s="16">
        <v>278.43</v>
      </c>
      <c r="E273" s="16">
        <v>0</v>
      </c>
      <c r="F273" s="16">
        <v>2043</v>
      </c>
      <c r="G273" s="20">
        <v>306</v>
      </c>
      <c r="H273" s="20">
        <v>-2557</v>
      </c>
      <c r="I273" s="20">
        <v>0</v>
      </c>
      <c r="J273" s="20">
        <f>+'CONSUNTIVO 2021 old'!D276</f>
        <v>96.63</v>
      </c>
      <c r="K273" s="61">
        <f t="shared" si="113"/>
        <v>0</v>
      </c>
      <c r="L273" s="16">
        <f t="shared" si="111"/>
        <v>96.63</v>
      </c>
      <c r="M273" s="20">
        <f t="shared" si="112"/>
        <v>96.63</v>
      </c>
      <c r="N273" s="16"/>
      <c r="O273" s="16"/>
      <c r="P273" s="16"/>
      <c r="Q273" s="16"/>
      <c r="R273" s="16"/>
      <c r="S273" s="16"/>
      <c r="T273" s="16"/>
      <c r="U273" s="16"/>
      <c r="V273" s="16"/>
      <c r="W273" s="16">
        <v>96.63</v>
      </c>
      <c r="X273" s="16"/>
      <c r="Y273" s="16"/>
      <c r="Z273" s="16"/>
      <c r="AA273" s="16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</row>
    <row r="274" spans="1:81" ht="15.75" x14ac:dyDescent="0.25">
      <c r="A274" s="16">
        <v>6001004002000050</v>
      </c>
      <c r="B274" s="17" t="s">
        <v>288</v>
      </c>
      <c r="C274" s="16"/>
      <c r="D274" s="16">
        <v>19095</v>
      </c>
      <c r="E274" s="16">
        <v>0</v>
      </c>
      <c r="F274" s="16">
        <v>17557</v>
      </c>
      <c r="G274" s="20">
        <v>4072</v>
      </c>
      <c r="H274" s="20">
        <v>0</v>
      </c>
      <c r="I274" s="20">
        <v>0</v>
      </c>
      <c r="J274" s="20">
        <f>+'CONSUNTIVO 2021 old'!D277</f>
        <v>-711.34</v>
      </c>
      <c r="K274" s="61">
        <f t="shared" si="113"/>
        <v>1712.8600000000001</v>
      </c>
      <c r="L274" s="16">
        <f t="shared" si="111"/>
        <v>1001.5200000000001</v>
      </c>
      <c r="M274" s="20">
        <f t="shared" si="112"/>
        <v>1001.52</v>
      </c>
      <c r="N274" s="16"/>
      <c r="O274" s="16"/>
      <c r="P274" s="16">
        <v>1001.52</v>
      </c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</row>
    <row r="275" spans="1:81" ht="15.75" x14ac:dyDescent="0.25">
      <c r="A275" s="16">
        <v>6001004002000060</v>
      </c>
      <c r="B275" s="17" t="s">
        <v>65</v>
      </c>
      <c r="C275" s="16"/>
      <c r="D275" s="16">
        <v>4890</v>
      </c>
      <c r="E275" s="16">
        <v>0</v>
      </c>
      <c r="F275" s="16">
        <v>16444</v>
      </c>
      <c r="G275" s="20">
        <v>19508</v>
      </c>
      <c r="H275" s="20">
        <v>15358</v>
      </c>
      <c r="I275" s="20">
        <v>0</v>
      </c>
      <c r="J275" s="20">
        <f>+'CONSUNTIVO 2021 old'!D278</f>
        <v>10696.94</v>
      </c>
      <c r="K275" s="61">
        <f t="shared" si="113"/>
        <v>24222.565000000002</v>
      </c>
      <c r="L275" s="16">
        <f t="shared" si="111"/>
        <v>34919.505000000005</v>
      </c>
      <c r="M275" s="20">
        <f t="shared" si="112"/>
        <v>34919.505000000005</v>
      </c>
      <c r="N275" s="16"/>
      <c r="O275" s="16"/>
      <c r="P275" s="16">
        <v>133.29</v>
      </c>
      <c r="Q275" s="16">
        <v>2750.44</v>
      </c>
      <c r="R275" s="16"/>
      <c r="S275" s="16"/>
      <c r="T275" s="16">
        <v>3007.62</v>
      </c>
      <c r="U275" s="16">
        <v>9381.39</v>
      </c>
      <c r="V275" s="16">
        <v>17050.355</v>
      </c>
      <c r="W275" s="16">
        <v>1829.94</v>
      </c>
      <c r="X275" s="16">
        <v>133.97999999999999</v>
      </c>
      <c r="Y275" s="16"/>
      <c r="Z275" s="16"/>
      <c r="AA275" s="16">
        <v>632.49</v>
      </c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</row>
    <row r="276" spans="1:81" ht="15.75" x14ac:dyDescent="0.25">
      <c r="A276" s="14">
        <v>600100400300</v>
      </c>
      <c r="B276" s="15" t="s">
        <v>66</v>
      </c>
      <c r="C276" s="14"/>
      <c r="D276" s="14">
        <v>232752</v>
      </c>
      <c r="E276" s="14">
        <v>0</v>
      </c>
      <c r="F276" s="14">
        <v>169335</v>
      </c>
      <c r="G276" s="14">
        <f>+G277+G278</f>
        <v>133511</v>
      </c>
      <c r="H276" s="14">
        <f t="shared" ref="H276:L276" si="116">+H277+H278</f>
        <v>175536</v>
      </c>
      <c r="I276" s="14">
        <v>16900</v>
      </c>
      <c r="J276" s="14">
        <f t="shared" si="116"/>
        <v>56794.26</v>
      </c>
      <c r="K276" s="14">
        <f t="shared" si="116"/>
        <v>117075.95000000001</v>
      </c>
      <c r="L276" s="14">
        <f t="shared" si="116"/>
        <v>173870.21000000002</v>
      </c>
      <c r="M276" s="14">
        <f>SUM(M277:M278)</f>
        <v>173870.21000000002</v>
      </c>
      <c r="N276" s="14">
        <v>0</v>
      </c>
      <c r="O276" s="14">
        <f t="shared" ref="O276:Z276" si="117">+O277+O278</f>
        <v>0</v>
      </c>
      <c r="P276" s="14">
        <v>3089.52</v>
      </c>
      <c r="Q276" s="14">
        <v>19266.900000000001</v>
      </c>
      <c r="R276" s="14">
        <f t="shared" si="117"/>
        <v>0</v>
      </c>
      <c r="S276" s="14">
        <f t="shared" si="117"/>
        <v>0</v>
      </c>
      <c r="T276" s="14">
        <v>11053.53</v>
      </c>
      <c r="U276" s="14">
        <v>89261.040000000008</v>
      </c>
      <c r="V276" s="14">
        <v>21322.49</v>
      </c>
      <c r="W276" s="14">
        <v>14183.82</v>
      </c>
      <c r="X276" s="14">
        <v>3051.6000000000004</v>
      </c>
      <c r="Y276" s="14">
        <v>0</v>
      </c>
      <c r="Z276" s="14">
        <f t="shared" si="117"/>
        <v>0</v>
      </c>
      <c r="AA276" s="14">
        <v>12641.310000000001</v>
      </c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</row>
    <row r="277" spans="1:81" ht="15.75" x14ac:dyDescent="0.25">
      <c r="A277" s="16">
        <v>6001004003000010</v>
      </c>
      <c r="B277" s="17" t="s">
        <v>67</v>
      </c>
      <c r="C277" s="16"/>
      <c r="D277" s="16">
        <v>232752</v>
      </c>
      <c r="E277" s="16">
        <v>0</v>
      </c>
      <c r="F277" s="16">
        <v>169335</v>
      </c>
      <c r="G277" s="20">
        <v>133511</v>
      </c>
      <c r="H277" s="20">
        <v>175536</v>
      </c>
      <c r="I277" s="20">
        <v>16900</v>
      </c>
      <c r="J277" s="20">
        <f>+'CONSUNTIVO 2021 old'!D280</f>
        <v>56794.26</v>
      </c>
      <c r="K277" s="61">
        <f t="shared" si="113"/>
        <v>117075.95000000001</v>
      </c>
      <c r="L277" s="16">
        <f t="shared" si="111"/>
        <v>173870.21000000002</v>
      </c>
      <c r="M277" s="20">
        <f t="shared" si="112"/>
        <v>173870.21000000002</v>
      </c>
      <c r="N277" s="16"/>
      <c r="O277" s="16"/>
      <c r="P277" s="16">
        <v>3089.52</v>
      </c>
      <c r="Q277" s="16">
        <v>19266.900000000001</v>
      </c>
      <c r="R277" s="16">
        <v>0</v>
      </c>
      <c r="S277" s="16">
        <v>0</v>
      </c>
      <c r="T277" s="16">
        <v>11053.53</v>
      </c>
      <c r="U277" s="16">
        <v>89261.040000000008</v>
      </c>
      <c r="V277" s="16">
        <v>21322.49</v>
      </c>
      <c r="W277" s="16">
        <v>14183.82</v>
      </c>
      <c r="X277" s="16">
        <v>3051.6000000000004</v>
      </c>
      <c r="Y277" s="16"/>
      <c r="Z277" s="16">
        <v>0</v>
      </c>
      <c r="AA277" s="16">
        <v>12641.310000000001</v>
      </c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</row>
    <row r="278" spans="1:81" ht="15.75" x14ac:dyDescent="0.25">
      <c r="A278" s="16">
        <v>6001004003000050</v>
      </c>
      <c r="B278" s="17" t="s">
        <v>68</v>
      </c>
      <c r="C278" s="16"/>
      <c r="D278" s="16"/>
      <c r="E278" s="16">
        <v>0</v>
      </c>
      <c r="F278" s="16">
        <v>0</v>
      </c>
      <c r="G278" s="20">
        <v>0</v>
      </c>
      <c r="H278" s="20">
        <v>0</v>
      </c>
      <c r="I278" s="20">
        <v>0</v>
      </c>
      <c r="J278" s="20"/>
      <c r="K278" s="20"/>
      <c r="L278" s="16">
        <f t="shared" si="111"/>
        <v>0</v>
      </c>
      <c r="M278" s="20">
        <f t="shared" si="112"/>
        <v>0</v>
      </c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</row>
    <row r="279" spans="1:81" ht="15.75" x14ac:dyDescent="0.25">
      <c r="A279" s="14">
        <v>6001005</v>
      </c>
      <c r="B279" s="15" t="s">
        <v>69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</row>
    <row r="280" spans="1:81" ht="15.75" x14ac:dyDescent="0.25">
      <c r="A280" s="18">
        <v>600100500100</v>
      </c>
      <c r="B280" s="19" t="s">
        <v>70</v>
      </c>
      <c r="C280" s="18"/>
      <c r="D280" s="18">
        <v>485</v>
      </c>
      <c r="E280" s="18">
        <v>0</v>
      </c>
      <c r="F280" s="18">
        <v>1940</v>
      </c>
      <c r="G280" s="18">
        <v>1940</v>
      </c>
      <c r="H280" s="25">
        <v>1940</v>
      </c>
      <c r="I280" s="25">
        <v>2000</v>
      </c>
      <c r="J280" s="25">
        <v>0</v>
      </c>
      <c r="K280" s="25">
        <v>1940</v>
      </c>
      <c r="L280" s="18">
        <f t="shared" si="111"/>
        <v>1940</v>
      </c>
      <c r="M280" s="25">
        <f t="shared" ref="M280" si="118">+N280+O280+P280+Q280+T280+U280+V280+W280+X280+Y280+AA280</f>
        <v>1940</v>
      </c>
      <c r="N280" s="18"/>
      <c r="O280" s="18"/>
      <c r="P280" s="18"/>
      <c r="Q280" s="18"/>
      <c r="R280" s="18"/>
      <c r="S280" s="18"/>
      <c r="T280" s="18"/>
      <c r="U280" s="18"/>
      <c r="V280" s="18">
        <v>1940</v>
      </c>
      <c r="W280" s="18"/>
      <c r="X280" s="18"/>
      <c r="Y280" s="18"/>
      <c r="Z280" s="18"/>
      <c r="AA280" s="18">
        <v>0</v>
      </c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</row>
    <row r="281" spans="1:81" ht="15.75" x14ac:dyDescent="0.25">
      <c r="A281" s="18">
        <v>600100500200</v>
      </c>
      <c r="B281" s="19" t="s">
        <v>71</v>
      </c>
      <c r="C281" s="18">
        <v>304000</v>
      </c>
      <c r="D281" s="18">
        <v>306894</v>
      </c>
      <c r="E281" s="18">
        <v>304000</v>
      </c>
      <c r="F281" s="18">
        <v>349470</v>
      </c>
      <c r="G281" s="18">
        <f>+G282</f>
        <v>369479</v>
      </c>
      <c r="H281" s="18">
        <f t="shared" ref="H281:L281" si="119">+H282</f>
        <v>371356</v>
      </c>
      <c r="I281" s="18">
        <v>420000</v>
      </c>
      <c r="J281" s="25">
        <f t="shared" si="119"/>
        <v>0</v>
      </c>
      <c r="K281" s="25">
        <f t="shared" si="119"/>
        <v>395000</v>
      </c>
      <c r="L281" s="25">
        <f t="shared" si="119"/>
        <v>395000</v>
      </c>
      <c r="M281" s="25">
        <f>SUM(M282)</f>
        <v>395000</v>
      </c>
      <c r="N281" s="18">
        <v>0</v>
      </c>
      <c r="O281" s="18">
        <f t="shared" ref="O281:Z281" si="120">+O282</f>
        <v>0</v>
      </c>
      <c r="P281" s="18"/>
      <c r="Q281" s="18">
        <v>240000</v>
      </c>
      <c r="R281" s="18">
        <f t="shared" si="120"/>
        <v>0</v>
      </c>
      <c r="S281" s="18">
        <f t="shared" si="120"/>
        <v>0</v>
      </c>
      <c r="T281" s="18"/>
      <c r="U281" s="18">
        <v>0</v>
      </c>
      <c r="V281" s="18">
        <v>155000</v>
      </c>
      <c r="W281" s="18">
        <v>0</v>
      </c>
      <c r="X281" s="18">
        <v>0</v>
      </c>
      <c r="Y281" s="18">
        <v>0</v>
      </c>
      <c r="Z281" s="18">
        <f t="shared" si="120"/>
        <v>0</v>
      </c>
      <c r="AA281" s="18">
        <v>0</v>
      </c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</row>
    <row r="282" spans="1:81" ht="15.75" x14ac:dyDescent="0.25">
      <c r="A282" s="16">
        <v>6001005002000000</v>
      </c>
      <c r="B282" s="17" t="s">
        <v>289</v>
      </c>
      <c r="C282" s="16">
        <v>304000</v>
      </c>
      <c r="D282" s="16">
        <v>306894</v>
      </c>
      <c r="E282" s="16">
        <v>304000</v>
      </c>
      <c r="F282" s="16">
        <v>349470</v>
      </c>
      <c r="G282" s="20">
        <v>369479</v>
      </c>
      <c r="H282" s="20">
        <v>371356</v>
      </c>
      <c r="I282" s="20">
        <v>420000</v>
      </c>
      <c r="J282" s="20">
        <v>0</v>
      </c>
      <c r="K282" s="20">
        <v>395000</v>
      </c>
      <c r="L282" s="16">
        <f t="shared" si="111"/>
        <v>395000</v>
      </c>
      <c r="M282" s="20">
        <f t="shared" ref="M282" si="121">+N282+O282+P282+Q282+T282+U282+V282+W282+X282+Y282+AA282</f>
        <v>395000</v>
      </c>
      <c r="N282" s="20"/>
      <c r="O282" s="20">
        <v>0</v>
      </c>
      <c r="P282" s="20"/>
      <c r="Q282" s="20">
        <v>240000</v>
      </c>
      <c r="R282" s="20">
        <v>0</v>
      </c>
      <c r="S282" s="20">
        <v>0</v>
      </c>
      <c r="T282" s="20"/>
      <c r="U282" s="20"/>
      <c r="V282" s="20">
        <v>155000</v>
      </c>
      <c r="W282" s="20"/>
      <c r="X282" s="20"/>
      <c r="Y282" s="20"/>
      <c r="Z282" s="20">
        <v>0</v>
      </c>
      <c r="AA282" s="20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</row>
    <row r="283" spans="1:81" ht="15.75" x14ac:dyDescent="0.25">
      <c r="A283" s="18">
        <v>600100500300</v>
      </c>
      <c r="B283" s="19" t="s">
        <v>72</v>
      </c>
      <c r="C283" s="18"/>
      <c r="D283" s="18"/>
      <c r="E283" s="16"/>
      <c r="F283" s="16"/>
      <c r="G283" s="18"/>
      <c r="H283" s="18">
        <v>0</v>
      </c>
      <c r="I283" s="18"/>
      <c r="J283" s="18"/>
      <c r="K283" s="18"/>
      <c r="L283" s="18"/>
      <c r="M283" s="18"/>
      <c r="N283" s="18"/>
      <c r="O283" s="18"/>
      <c r="P283" s="25"/>
      <c r="Q283" s="25"/>
      <c r="R283" s="25"/>
      <c r="S283" s="25"/>
      <c r="T283" s="25"/>
      <c r="U283" s="25"/>
      <c r="V283" s="25"/>
      <c r="W283" s="25"/>
      <c r="X283" s="25"/>
      <c r="Y283" s="18"/>
      <c r="Z283" s="18"/>
      <c r="AA283" s="18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</row>
    <row r="284" spans="1:81" ht="15.75" x14ac:dyDescent="0.25">
      <c r="A284" s="14">
        <v>6001006</v>
      </c>
      <c r="B284" s="15" t="s">
        <v>290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</row>
    <row r="285" spans="1:81" ht="15.75" x14ac:dyDescent="0.25">
      <c r="A285" s="18">
        <v>600100600100</v>
      </c>
      <c r="B285" s="19" t="s">
        <v>290</v>
      </c>
      <c r="C285" s="18"/>
      <c r="D285" s="18">
        <v>-28111</v>
      </c>
      <c r="E285" s="18">
        <v>35000</v>
      </c>
      <c r="F285" s="18">
        <v>-29171</v>
      </c>
      <c r="G285" s="18">
        <f>+G286</f>
        <v>-30455</v>
      </c>
      <c r="H285" s="18">
        <f t="shared" ref="H285" si="122">+H286</f>
        <v>-847</v>
      </c>
      <c r="I285" s="18">
        <v>5000</v>
      </c>
      <c r="J285" s="18">
        <f>+J286+J287</f>
        <v>0</v>
      </c>
      <c r="K285" s="18">
        <f t="shared" ref="K285:L285" si="123">+K286+K287</f>
        <v>5000</v>
      </c>
      <c r="L285" s="18">
        <f t="shared" si="123"/>
        <v>5000</v>
      </c>
      <c r="M285" s="25">
        <f>SUM(M286:M287)</f>
        <v>5000</v>
      </c>
      <c r="N285" s="18">
        <v>0</v>
      </c>
      <c r="O285" s="18">
        <f t="shared" ref="O285:Z285" si="124">+O286+O287</f>
        <v>0</v>
      </c>
      <c r="P285" s="18"/>
      <c r="Q285" s="18">
        <v>0</v>
      </c>
      <c r="R285" s="18">
        <f t="shared" si="124"/>
        <v>0</v>
      </c>
      <c r="S285" s="18">
        <f t="shared" si="124"/>
        <v>0</v>
      </c>
      <c r="T285" s="18"/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f t="shared" si="124"/>
        <v>0</v>
      </c>
      <c r="AA285" s="18">
        <v>0</v>
      </c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</row>
    <row r="286" spans="1:81" ht="15.75" x14ac:dyDescent="0.25">
      <c r="A286" s="16">
        <v>6001006001000050</v>
      </c>
      <c r="B286" s="17" t="s">
        <v>291</v>
      </c>
      <c r="C286" s="16"/>
      <c r="D286" s="16">
        <v>-28111</v>
      </c>
      <c r="E286" s="16">
        <v>35000</v>
      </c>
      <c r="F286" s="16">
        <v>-29171</v>
      </c>
      <c r="G286" s="20">
        <v>-30455</v>
      </c>
      <c r="H286" s="20">
        <v>-847</v>
      </c>
      <c r="I286" s="20">
        <v>-25000</v>
      </c>
      <c r="J286" s="20">
        <v>0</v>
      </c>
      <c r="K286" s="20">
        <v>-25000</v>
      </c>
      <c r="L286" s="16">
        <f t="shared" ref="L286:L287" si="125">+J286+K286</f>
        <v>-25000</v>
      </c>
      <c r="M286" s="20">
        <f t="shared" ref="M286:M287" si="126">+N286+O286+P286+Q286+T286+U286+V286+W286+X286+Y286+AA286</f>
        <v>-25000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>
        <v>-25000</v>
      </c>
      <c r="Z286" s="16"/>
      <c r="AA286" s="16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</row>
    <row r="287" spans="1:81" ht="15.75" x14ac:dyDescent="0.25">
      <c r="A287" s="16">
        <v>6001006001000050</v>
      </c>
      <c r="B287" s="17" t="s">
        <v>292</v>
      </c>
      <c r="C287" s="16"/>
      <c r="D287" s="16"/>
      <c r="E287" s="16">
        <v>0</v>
      </c>
      <c r="F287" s="16">
        <v>0</v>
      </c>
      <c r="G287" s="20">
        <v>0</v>
      </c>
      <c r="H287" s="20">
        <v>0</v>
      </c>
      <c r="I287" s="20">
        <v>30000</v>
      </c>
      <c r="J287" s="20">
        <v>0</v>
      </c>
      <c r="K287" s="20">
        <v>30000</v>
      </c>
      <c r="L287" s="16">
        <f t="shared" si="125"/>
        <v>30000</v>
      </c>
      <c r="M287" s="20">
        <f t="shared" si="126"/>
        <v>30000</v>
      </c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>
        <v>30000</v>
      </c>
      <c r="Z287" s="16"/>
      <c r="AA287" s="16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</row>
    <row r="288" spans="1:81" ht="15.75" x14ac:dyDescent="0.25">
      <c r="A288" s="14">
        <v>6001007</v>
      </c>
      <c r="B288" s="15" t="s">
        <v>73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</row>
    <row r="289" spans="1:81" ht="15.75" x14ac:dyDescent="0.25">
      <c r="A289" s="18">
        <v>600100700100</v>
      </c>
      <c r="B289" s="19" t="s">
        <v>74</v>
      </c>
      <c r="C289" s="18"/>
      <c r="D289" s="18">
        <v>100000</v>
      </c>
      <c r="E289" s="18">
        <v>150000</v>
      </c>
      <c r="F289" s="18">
        <v>100000</v>
      </c>
      <c r="G289" s="18">
        <f>+G290</f>
        <v>150000</v>
      </c>
      <c r="H289" s="18">
        <f>+H290+H291</f>
        <v>275000</v>
      </c>
      <c r="I289" s="18">
        <v>100000</v>
      </c>
      <c r="J289" s="18">
        <f>+J290+J291</f>
        <v>0</v>
      </c>
      <c r="K289" s="18">
        <f t="shared" ref="K289:L289" si="127">+K290+K291</f>
        <v>0</v>
      </c>
      <c r="L289" s="18">
        <f t="shared" si="127"/>
        <v>0</v>
      </c>
      <c r="M289" s="25">
        <f>SUM(M290:M291)</f>
        <v>0</v>
      </c>
      <c r="N289" s="18">
        <v>0</v>
      </c>
      <c r="O289" s="18">
        <f t="shared" ref="O289:Z289" si="128">+O290</f>
        <v>0</v>
      </c>
      <c r="P289" s="18"/>
      <c r="Q289" s="18">
        <v>0</v>
      </c>
      <c r="R289" s="18">
        <f t="shared" si="128"/>
        <v>0</v>
      </c>
      <c r="S289" s="18">
        <f t="shared" si="128"/>
        <v>0</v>
      </c>
      <c r="T289" s="18"/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f t="shared" si="128"/>
        <v>0</v>
      </c>
      <c r="AA289" s="18">
        <v>0</v>
      </c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</row>
    <row r="290" spans="1:81" ht="15.75" x14ac:dyDescent="0.25">
      <c r="A290" s="16">
        <v>6001007001000010</v>
      </c>
      <c r="B290" s="17" t="s">
        <v>327</v>
      </c>
      <c r="C290" s="16"/>
      <c r="D290" s="16">
        <v>100000</v>
      </c>
      <c r="E290" s="16">
        <v>150000</v>
      </c>
      <c r="F290" s="16">
        <v>100000</v>
      </c>
      <c r="G290" s="20">
        <v>150000</v>
      </c>
      <c r="H290" s="20">
        <v>250000</v>
      </c>
      <c r="I290" s="20">
        <v>100000</v>
      </c>
      <c r="J290" s="20"/>
      <c r="K290" s="26">
        <v>0</v>
      </c>
      <c r="L290" s="16">
        <f t="shared" ref="L290:L293" si="129">+J290+K290</f>
        <v>0</v>
      </c>
      <c r="M290" s="20">
        <f t="shared" ref="M290:M291" si="130">+N290+O290+P290+Q290+T290+U290+V290+W290+X290+Y290+AA290</f>
        <v>0</v>
      </c>
      <c r="N290" s="16"/>
      <c r="O290" s="16"/>
      <c r="P290" s="16"/>
      <c r="Q290" s="16"/>
      <c r="R290" s="16"/>
      <c r="S290" s="16"/>
      <c r="T290" s="16"/>
      <c r="U290" s="20"/>
      <c r="V290" s="20"/>
      <c r="W290" s="20"/>
      <c r="X290" s="16"/>
      <c r="Y290" s="16"/>
      <c r="Z290" s="16"/>
      <c r="AA290" s="16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</row>
    <row r="291" spans="1:81" ht="15.75" x14ac:dyDescent="0.25">
      <c r="A291" s="16"/>
      <c r="B291" s="17" t="s">
        <v>336</v>
      </c>
      <c r="C291" s="16"/>
      <c r="D291" s="16"/>
      <c r="E291" s="16"/>
      <c r="F291" s="16"/>
      <c r="G291" s="20"/>
      <c r="H291" s="20">
        <v>25000</v>
      </c>
      <c r="I291" s="20">
        <v>0</v>
      </c>
      <c r="J291" s="20"/>
      <c r="K291" s="20"/>
      <c r="L291" s="16">
        <f t="shared" si="129"/>
        <v>0</v>
      </c>
      <c r="M291" s="20">
        <f t="shared" si="130"/>
        <v>0</v>
      </c>
      <c r="N291" s="16"/>
      <c r="O291" s="16"/>
      <c r="P291" s="16"/>
      <c r="Q291" s="16"/>
      <c r="R291" s="16"/>
      <c r="S291" s="16"/>
      <c r="T291" s="16"/>
      <c r="U291" s="20"/>
      <c r="V291" s="20"/>
      <c r="W291" s="20"/>
      <c r="X291" s="16"/>
      <c r="Y291" s="16"/>
      <c r="Z291" s="16"/>
      <c r="AA291" s="16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</row>
    <row r="292" spans="1:81" ht="15.75" x14ac:dyDescent="0.25">
      <c r="A292" s="18">
        <v>600100700200</v>
      </c>
      <c r="B292" s="19" t="s">
        <v>75</v>
      </c>
      <c r="C292" s="18"/>
      <c r="D292" s="18"/>
      <c r="E292" s="18"/>
      <c r="F292" s="18">
        <v>0</v>
      </c>
      <c r="G292" s="18">
        <v>0</v>
      </c>
      <c r="H292" s="18">
        <v>0</v>
      </c>
      <c r="I292" s="18">
        <v>0</v>
      </c>
      <c r="J292" s="18"/>
      <c r="K292" s="18"/>
      <c r="L292" s="16">
        <f t="shared" si="129"/>
        <v>0</v>
      </c>
      <c r="M292" s="18">
        <v>0</v>
      </c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</row>
    <row r="293" spans="1:81" ht="15.75" x14ac:dyDescent="0.25">
      <c r="A293" s="18">
        <v>600100700300</v>
      </c>
      <c r="B293" s="19" t="s">
        <v>76</v>
      </c>
      <c r="C293" s="18"/>
      <c r="D293" s="18"/>
      <c r="E293" s="18"/>
      <c r="F293" s="18">
        <v>0</v>
      </c>
      <c r="G293" s="18">
        <v>0</v>
      </c>
      <c r="H293" s="18">
        <v>0</v>
      </c>
      <c r="I293" s="18">
        <v>0</v>
      </c>
      <c r="J293" s="18"/>
      <c r="K293" s="18"/>
      <c r="L293" s="16">
        <f t="shared" si="129"/>
        <v>0</v>
      </c>
      <c r="M293" s="18">
        <v>0</v>
      </c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</row>
    <row r="294" spans="1:81" ht="15.75" x14ac:dyDescent="0.25">
      <c r="A294" s="14">
        <v>6001008</v>
      </c>
      <c r="B294" s="15" t="s">
        <v>77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>
        <v>18.04</v>
      </c>
      <c r="Q294" s="14"/>
      <c r="R294" s="14"/>
      <c r="S294" s="14"/>
      <c r="T294" s="14">
        <v>3193.6499999999996</v>
      </c>
      <c r="U294" s="14"/>
      <c r="V294" s="14"/>
      <c r="W294" s="14"/>
      <c r="X294" s="14"/>
      <c r="Y294" s="14"/>
      <c r="Z294" s="14"/>
      <c r="AA294" s="14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</row>
    <row r="295" spans="1:81" ht="15.75" x14ac:dyDescent="0.25">
      <c r="A295" s="18">
        <v>600100800100</v>
      </c>
      <c r="B295" s="19" t="s">
        <v>78</v>
      </c>
      <c r="C295" s="18"/>
      <c r="D295" s="18">
        <v>12237</v>
      </c>
      <c r="E295" s="18">
        <v>0</v>
      </c>
      <c r="F295" s="18">
        <v>0</v>
      </c>
      <c r="G295" s="18">
        <v>0</v>
      </c>
      <c r="H295" s="25">
        <v>0</v>
      </c>
      <c r="I295" s="25">
        <v>0</v>
      </c>
      <c r="J295" s="25">
        <v>0</v>
      </c>
      <c r="K295" s="25"/>
      <c r="L295" s="25"/>
      <c r="M295" s="25">
        <f>SUM(M296)</f>
        <v>0</v>
      </c>
      <c r="N295" s="18">
        <v>0</v>
      </c>
      <c r="O295" s="18">
        <f t="shared" ref="O295:Z295" si="131">+O296</f>
        <v>0</v>
      </c>
      <c r="P295" s="18"/>
      <c r="Q295" s="18">
        <v>0</v>
      </c>
      <c r="R295" s="18">
        <f t="shared" si="131"/>
        <v>0</v>
      </c>
      <c r="S295" s="18">
        <f t="shared" si="131"/>
        <v>0</v>
      </c>
      <c r="T295" s="18"/>
      <c r="U295" s="18">
        <v>0</v>
      </c>
      <c r="V295" s="18">
        <v>0</v>
      </c>
      <c r="W295" s="18">
        <v>0</v>
      </c>
      <c r="X295" s="18">
        <v>0</v>
      </c>
      <c r="Y295" s="18">
        <v>0</v>
      </c>
      <c r="Z295" s="18">
        <f t="shared" si="131"/>
        <v>0</v>
      </c>
      <c r="AA295" s="18">
        <v>0</v>
      </c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</row>
    <row r="296" spans="1:81" ht="15.75" x14ac:dyDescent="0.25">
      <c r="A296" s="18">
        <v>6001008001000020</v>
      </c>
      <c r="B296" s="17" t="s">
        <v>317</v>
      </c>
      <c r="C296" s="16">
        <v>0</v>
      </c>
      <c r="D296" s="16">
        <v>12237</v>
      </c>
      <c r="E296" s="16">
        <v>0</v>
      </c>
      <c r="F296" s="16">
        <v>0</v>
      </c>
      <c r="G296" s="20">
        <v>0</v>
      </c>
      <c r="H296" s="20">
        <v>0</v>
      </c>
      <c r="I296" s="20">
        <v>0</v>
      </c>
      <c r="J296" s="20"/>
      <c r="K296" s="20"/>
      <c r="L296" s="16">
        <f t="shared" ref="L296" si="132">+J296+K296</f>
        <v>0</v>
      </c>
      <c r="M296" s="20">
        <f t="shared" ref="M296:M316" si="133">+N296+O296+P296+Q296+T296+U296+V296+W296+X296+Y296+AA296</f>
        <v>0</v>
      </c>
      <c r="N296" s="20"/>
      <c r="O296" s="20">
        <f t="shared" ref="O296:Z296" si="134">SUM(P296:AC296)</f>
        <v>0</v>
      </c>
      <c r="P296" s="20"/>
      <c r="Q296" s="20">
        <v>0</v>
      </c>
      <c r="R296" s="20">
        <f t="shared" si="134"/>
        <v>0</v>
      </c>
      <c r="S296" s="20">
        <f t="shared" si="134"/>
        <v>0</v>
      </c>
      <c r="T296" s="20"/>
      <c r="U296" s="20">
        <v>0</v>
      </c>
      <c r="V296" s="20">
        <v>0</v>
      </c>
      <c r="W296" s="20">
        <v>0</v>
      </c>
      <c r="X296" s="20">
        <v>0</v>
      </c>
      <c r="Y296" s="20">
        <v>0</v>
      </c>
      <c r="Z296" s="20">
        <f t="shared" si="134"/>
        <v>0</v>
      </c>
      <c r="AA296" s="20">
        <v>0</v>
      </c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</row>
    <row r="297" spans="1:81" ht="15.75" x14ac:dyDescent="0.25">
      <c r="A297" s="18">
        <v>600100800200</v>
      </c>
      <c r="B297" s="19" t="s">
        <v>79</v>
      </c>
      <c r="C297" s="18">
        <v>63500</v>
      </c>
      <c r="D297" s="18">
        <v>35872.43</v>
      </c>
      <c r="E297" s="18">
        <v>37100</v>
      </c>
      <c r="F297" s="18">
        <v>18653</v>
      </c>
      <c r="G297" s="18">
        <f>+G298+G299+G300+G301</f>
        <v>137575</v>
      </c>
      <c r="H297" s="18">
        <f t="shared" ref="H297" si="135">+H298+H299+H300+H301</f>
        <v>40958</v>
      </c>
      <c r="I297" s="18">
        <v>27500</v>
      </c>
      <c r="J297" s="18">
        <f>+J298+J299+J300+J301+J302</f>
        <v>67195.95</v>
      </c>
      <c r="K297" s="18">
        <f t="shared" ref="K297:L297" si="136">+K298+K299+K300+K301+K302</f>
        <v>0</v>
      </c>
      <c r="L297" s="18">
        <f t="shared" si="136"/>
        <v>67195.95</v>
      </c>
      <c r="M297" s="25">
        <f>SUM(M298:M302)</f>
        <v>67735.990000000005</v>
      </c>
      <c r="N297" s="18">
        <v>14</v>
      </c>
      <c r="O297" s="18">
        <f t="shared" ref="O297:Z297" si="137">+O298+O299+O300+O301</f>
        <v>0</v>
      </c>
      <c r="P297" s="18">
        <v>18.04</v>
      </c>
      <c r="Q297" s="18">
        <v>410.21</v>
      </c>
      <c r="R297" s="18">
        <f t="shared" si="137"/>
        <v>0</v>
      </c>
      <c r="S297" s="18">
        <f t="shared" si="137"/>
        <v>0</v>
      </c>
      <c r="T297" s="18">
        <v>1958.58</v>
      </c>
      <c r="U297" s="18">
        <v>3393.23</v>
      </c>
      <c r="V297" s="18">
        <v>45403.040000000001</v>
      </c>
      <c r="W297" s="18">
        <v>996.63</v>
      </c>
      <c r="X297" s="18">
        <v>0</v>
      </c>
      <c r="Y297" s="18">
        <v>0</v>
      </c>
      <c r="Z297" s="18">
        <f t="shared" si="137"/>
        <v>0</v>
      </c>
      <c r="AA297" s="18">
        <v>0</v>
      </c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</row>
    <row r="298" spans="1:81" ht="15.75" x14ac:dyDescent="0.25">
      <c r="A298" s="16">
        <v>6001008002000040</v>
      </c>
      <c r="B298" s="17" t="s">
        <v>80</v>
      </c>
      <c r="C298" s="16">
        <v>30000</v>
      </c>
      <c r="D298" s="16">
        <v>0</v>
      </c>
      <c r="E298" s="16">
        <v>0</v>
      </c>
      <c r="F298" s="16">
        <v>223</v>
      </c>
      <c r="G298" s="20">
        <v>211</v>
      </c>
      <c r="H298" s="20">
        <v>565</v>
      </c>
      <c r="I298" s="20">
        <v>0</v>
      </c>
      <c r="J298" s="20">
        <f>+'CONSUNTIVO 2021 old'!D317</f>
        <v>0</v>
      </c>
      <c r="K298" s="20"/>
      <c r="L298" s="16">
        <f t="shared" ref="L298:L316" si="138">+J298+K298</f>
        <v>0</v>
      </c>
      <c r="M298" s="20">
        <f t="shared" si="133"/>
        <v>0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</row>
    <row r="299" spans="1:81" ht="15.75" x14ac:dyDescent="0.25">
      <c r="A299" s="16">
        <v>6001008002000060</v>
      </c>
      <c r="B299" s="17" t="s">
        <v>81</v>
      </c>
      <c r="C299" s="16">
        <v>3500</v>
      </c>
      <c r="D299" s="16">
        <v>2252</v>
      </c>
      <c r="E299" s="16">
        <v>3000</v>
      </c>
      <c r="F299" s="16">
        <v>2307</v>
      </c>
      <c r="G299" s="20">
        <v>2372</v>
      </c>
      <c r="H299" s="20">
        <v>1273</v>
      </c>
      <c r="I299" s="20">
        <v>4000</v>
      </c>
      <c r="J299" s="20">
        <f>+'CONSUNTIVO 2021 old'!D318</f>
        <v>522.21</v>
      </c>
      <c r="K299" s="20"/>
      <c r="L299" s="16">
        <f t="shared" si="138"/>
        <v>522.21</v>
      </c>
      <c r="M299" s="20">
        <f t="shared" si="133"/>
        <v>522.21</v>
      </c>
      <c r="N299" s="16">
        <v>2</v>
      </c>
      <c r="O299" s="16"/>
      <c r="P299" s="16">
        <v>18</v>
      </c>
      <c r="Q299" s="16">
        <v>410.21</v>
      </c>
      <c r="R299" s="16"/>
      <c r="S299" s="16"/>
      <c r="T299" s="16"/>
      <c r="U299" s="20">
        <v>36</v>
      </c>
      <c r="V299" s="20">
        <v>54</v>
      </c>
      <c r="W299" s="20">
        <v>2</v>
      </c>
      <c r="X299" s="16"/>
      <c r="Y299" s="16"/>
      <c r="Z299" s="16"/>
      <c r="AA299" s="16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</row>
    <row r="300" spans="1:81" ht="15.75" x14ac:dyDescent="0.25">
      <c r="A300" s="16">
        <v>6001008002000090</v>
      </c>
      <c r="B300" s="17" t="s">
        <v>82</v>
      </c>
      <c r="C300" s="16">
        <v>30000</v>
      </c>
      <c r="D300" s="16">
        <v>30674</v>
      </c>
      <c r="E300" s="16">
        <v>34100</v>
      </c>
      <c r="F300" s="16">
        <v>13177</v>
      </c>
      <c r="G300" s="20">
        <v>114583</v>
      </c>
      <c r="H300" s="20">
        <v>36174</v>
      </c>
      <c r="I300" s="20">
        <v>20000</v>
      </c>
      <c r="J300" s="20">
        <f>+'CONSUNTIVO 2021 old'!D319</f>
        <v>44627.199999999997</v>
      </c>
      <c r="K300" s="20"/>
      <c r="L300" s="16">
        <f t="shared" si="138"/>
        <v>44627.199999999997</v>
      </c>
      <c r="M300" s="20">
        <f t="shared" si="133"/>
        <v>45167.200000000004</v>
      </c>
      <c r="N300" s="16">
        <v>12</v>
      </c>
      <c r="O300" s="16"/>
      <c r="P300" s="16"/>
      <c r="Q300" s="16"/>
      <c r="R300" s="16"/>
      <c r="S300" s="16"/>
      <c r="T300" s="16"/>
      <c r="U300" s="20">
        <v>253.44</v>
      </c>
      <c r="V300" s="20">
        <v>44901.760000000002</v>
      </c>
      <c r="W300" s="20"/>
      <c r="X300" s="16"/>
      <c r="Y300" s="16"/>
      <c r="Z300" s="16"/>
      <c r="AA300" s="16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</row>
    <row r="301" spans="1:81" ht="15.75" x14ac:dyDescent="0.25">
      <c r="A301" s="16">
        <v>6001008002000090</v>
      </c>
      <c r="B301" s="17" t="s">
        <v>309</v>
      </c>
      <c r="C301" s="16">
        <v>0</v>
      </c>
      <c r="D301" s="16">
        <v>2946.43</v>
      </c>
      <c r="E301" s="16">
        <v>0</v>
      </c>
      <c r="F301" s="16">
        <v>2946</v>
      </c>
      <c r="G301" s="20">
        <v>20409</v>
      </c>
      <c r="H301" s="20">
        <v>2946</v>
      </c>
      <c r="I301" s="20">
        <v>3500</v>
      </c>
      <c r="J301" s="20">
        <f>+'CONSUNTIVO 2021 old'!D320</f>
        <v>0</v>
      </c>
      <c r="K301" s="25"/>
      <c r="L301" s="16">
        <f t="shared" si="138"/>
        <v>0</v>
      </c>
      <c r="M301" s="20">
        <f t="shared" si="133"/>
        <v>0</v>
      </c>
      <c r="N301" s="16"/>
      <c r="O301" s="16"/>
      <c r="P301" s="16"/>
      <c r="Q301" s="16"/>
      <c r="R301" s="16"/>
      <c r="S301" s="16"/>
      <c r="T301" s="16"/>
      <c r="U301" s="20"/>
      <c r="V301" s="20"/>
      <c r="W301" s="20"/>
      <c r="X301" s="16"/>
      <c r="Y301" s="16"/>
      <c r="Z301" s="16"/>
      <c r="AA301" s="16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</row>
    <row r="302" spans="1:81" ht="15.75" x14ac:dyDescent="0.25">
      <c r="A302" s="16"/>
      <c r="B302" s="17" t="s">
        <v>403</v>
      </c>
      <c r="C302" s="16"/>
      <c r="D302" s="16"/>
      <c r="E302" s="16"/>
      <c r="F302" s="16"/>
      <c r="G302" s="20"/>
      <c r="H302" s="20"/>
      <c r="I302" s="20"/>
      <c r="J302" s="20">
        <f>+'CONSUNTIVO 2021 old'!D321</f>
        <v>22046.54</v>
      </c>
      <c r="K302" s="20"/>
      <c r="L302" s="16">
        <f t="shared" si="138"/>
        <v>22046.54</v>
      </c>
      <c r="M302" s="20">
        <f t="shared" si="133"/>
        <v>22046.58</v>
      </c>
      <c r="N302" s="16">
        <v>9.24</v>
      </c>
      <c r="O302" s="16"/>
      <c r="P302" s="16">
        <v>0.04</v>
      </c>
      <c r="Q302" s="16">
        <v>15533.02</v>
      </c>
      <c r="R302" s="16"/>
      <c r="S302" s="16"/>
      <c r="T302" s="16">
        <v>1958.58</v>
      </c>
      <c r="U302" s="20">
        <v>3103.79</v>
      </c>
      <c r="V302" s="20">
        <v>447.28</v>
      </c>
      <c r="W302" s="20">
        <v>994.63</v>
      </c>
      <c r="X302" s="16"/>
      <c r="Y302" s="16"/>
      <c r="Z302" s="16"/>
      <c r="AA302" s="16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</row>
    <row r="303" spans="1:81" ht="15.75" x14ac:dyDescent="0.25">
      <c r="A303" s="18">
        <v>600100800300</v>
      </c>
      <c r="B303" s="19" t="s">
        <v>83</v>
      </c>
      <c r="C303" s="18">
        <v>265600</v>
      </c>
      <c r="D303" s="18">
        <v>104380.45999999999</v>
      </c>
      <c r="E303" s="18">
        <v>164000</v>
      </c>
      <c r="F303" s="18">
        <v>20495</v>
      </c>
      <c r="G303" s="18">
        <f>+G304+G305+G306+G307+G308+G309+G310+G311+G312+G313+G314+G315+G316</f>
        <v>85143</v>
      </c>
      <c r="H303" s="18">
        <f>+H304+H305+H306+H307+H308+H309+H310+H311+H312+H313+H314+H315+H316</f>
        <v>130834</v>
      </c>
      <c r="I303" s="18">
        <v>94500</v>
      </c>
      <c r="J303" s="18">
        <f t="shared" ref="J303:Z303" si="139">+J304+J305+J306+J307+J308+J309+J310+J311+J312+J313+J314+J315+J316</f>
        <v>97783.65</v>
      </c>
      <c r="K303" s="18">
        <f t="shared" si="139"/>
        <v>0</v>
      </c>
      <c r="L303" s="18">
        <f t="shared" si="139"/>
        <v>97783.65</v>
      </c>
      <c r="M303" s="25">
        <f t="shared" si="139"/>
        <v>98475.409999999974</v>
      </c>
      <c r="N303" s="18">
        <f t="shared" si="139"/>
        <v>0</v>
      </c>
      <c r="O303" s="18">
        <f t="shared" si="139"/>
        <v>0</v>
      </c>
      <c r="P303" s="18"/>
      <c r="Q303" s="18">
        <v>407.35</v>
      </c>
      <c r="R303" s="18">
        <f t="shared" si="139"/>
        <v>0</v>
      </c>
      <c r="S303" s="18">
        <f t="shared" si="139"/>
        <v>0</v>
      </c>
      <c r="T303" s="18">
        <v>1235.07</v>
      </c>
      <c r="U303" s="18">
        <v>13147.380000000001</v>
      </c>
      <c r="V303" s="18">
        <v>83080.73</v>
      </c>
      <c r="W303" s="18">
        <v>873.27</v>
      </c>
      <c r="X303" s="18">
        <v>-423</v>
      </c>
      <c r="Y303" s="18">
        <v>154.61000000000001</v>
      </c>
      <c r="Z303" s="18">
        <f t="shared" si="139"/>
        <v>0</v>
      </c>
      <c r="AA303" s="18">
        <v>0</v>
      </c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</row>
    <row r="304" spans="1:81" ht="15.75" x14ac:dyDescent="0.25">
      <c r="A304" s="16">
        <v>6001008003000030</v>
      </c>
      <c r="B304" s="17" t="s">
        <v>293</v>
      </c>
      <c r="C304" s="16">
        <v>1000</v>
      </c>
      <c r="D304" s="16">
        <v>1898.25</v>
      </c>
      <c r="E304" s="16">
        <v>2800</v>
      </c>
      <c r="F304" s="16">
        <v>1753</v>
      </c>
      <c r="G304" s="20">
        <v>12698</v>
      </c>
      <c r="H304" s="20">
        <v>5547</v>
      </c>
      <c r="I304" s="20">
        <v>1500</v>
      </c>
      <c r="J304" s="20">
        <f>+'CONSUNTIVO 2021 old'!D323</f>
        <v>3199.2</v>
      </c>
      <c r="K304" s="20"/>
      <c r="L304" s="16">
        <f t="shared" si="138"/>
        <v>3199.2</v>
      </c>
      <c r="M304" s="20">
        <f t="shared" si="133"/>
        <v>3199.2</v>
      </c>
      <c r="N304" s="16"/>
      <c r="O304" s="16"/>
      <c r="P304" s="16"/>
      <c r="Q304" s="16">
        <v>407.35</v>
      </c>
      <c r="R304" s="16"/>
      <c r="S304" s="16"/>
      <c r="T304" s="20"/>
      <c r="U304" s="20">
        <v>925</v>
      </c>
      <c r="V304" s="20">
        <v>1866.85</v>
      </c>
      <c r="W304" s="20"/>
      <c r="X304" s="20"/>
      <c r="Y304" s="16"/>
      <c r="Z304" s="16"/>
      <c r="AA304" s="16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</row>
    <row r="305" spans="1:81" ht="15.75" x14ac:dyDescent="0.25">
      <c r="A305" s="16">
        <v>6001008003000040</v>
      </c>
      <c r="B305" s="17" t="s">
        <v>121</v>
      </c>
      <c r="C305" s="16"/>
      <c r="D305" s="16"/>
      <c r="E305" s="16">
        <v>0</v>
      </c>
      <c r="F305" s="16">
        <v>0</v>
      </c>
      <c r="G305" s="20">
        <v>1800</v>
      </c>
      <c r="H305" s="20">
        <v>5176</v>
      </c>
      <c r="I305" s="20">
        <v>0</v>
      </c>
      <c r="J305" s="20">
        <f>+'CONSUNTIVO 2021 old'!D324</f>
        <v>4635.2</v>
      </c>
      <c r="K305" s="20"/>
      <c r="L305" s="16">
        <f t="shared" si="138"/>
        <v>4635.2</v>
      </c>
      <c r="M305" s="20">
        <f t="shared" si="133"/>
        <v>5577</v>
      </c>
      <c r="N305" s="16"/>
      <c r="O305" s="16"/>
      <c r="P305" s="16"/>
      <c r="Q305" s="16"/>
      <c r="R305" s="16"/>
      <c r="S305" s="16"/>
      <c r="T305" s="20"/>
      <c r="U305" s="20"/>
      <c r="V305" s="20">
        <v>6000</v>
      </c>
      <c r="W305" s="20"/>
      <c r="X305" s="20">
        <v>-423</v>
      </c>
      <c r="Y305" s="16"/>
      <c r="Z305" s="16"/>
      <c r="AA305" s="16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</row>
    <row r="306" spans="1:81" ht="15.75" x14ac:dyDescent="0.25">
      <c r="A306" s="16">
        <v>6001008003000040</v>
      </c>
      <c r="B306" s="17" t="s">
        <v>294</v>
      </c>
      <c r="C306" s="16"/>
      <c r="D306" s="16">
        <v>649.04999999999995</v>
      </c>
      <c r="E306" s="16">
        <v>0</v>
      </c>
      <c r="F306" s="16">
        <v>54</v>
      </c>
      <c r="G306" s="20">
        <v>267</v>
      </c>
      <c r="H306" s="20">
        <v>0</v>
      </c>
      <c r="I306" s="20">
        <v>0</v>
      </c>
      <c r="J306" s="20">
        <f>+'CONSUNTIVO 2021 old'!D325</f>
        <v>0</v>
      </c>
      <c r="K306" s="20"/>
      <c r="L306" s="16">
        <f t="shared" si="138"/>
        <v>0</v>
      </c>
      <c r="M306" s="20">
        <f t="shared" si="133"/>
        <v>0</v>
      </c>
      <c r="N306" s="16"/>
      <c r="O306" s="16"/>
      <c r="P306" s="16"/>
      <c r="Q306" s="16"/>
      <c r="R306" s="16"/>
      <c r="S306" s="16"/>
      <c r="T306" s="20"/>
      <c r="U306" s="20"/>
      <c r="V306" s="20"/>
      <c r="W306" s="20"/>
      <c r="X306" s="20"/>
      <c r="Y306" s="16"/>
      <c r="Z306" s="16"/>
      <c r="AA306" s="16"/>
      <c r="AB306" s="2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</row>
    <row r="307" spans="1:81" ht="15.75" x14ac:dyDescent="0.25">
      <c r="A307" s="16">
        <v>6001008003000040</v>
      </c>
      <c r="B307" s="17" t="s">
        <v>126</v>
      </c>
      <c r="C307" s="16"/>
      <c r="D307" s="16">
        <v>6410.25</v>
      </c>
      <c r="E307" s="16">
        <v>5000</v>
      </c>
      <c r="F307" s="16">
        <v>0</v>
      </c>
      <c r="G307" s="20">
        <v>12470</v>
      </c>
      <c r="H307" s="20">
        <v>30000</v>
      </c>
      <c r="I307" s="20">
        <v>0</v>
      </c>
      <c r="J307" s="20">
        <f>+'CONSUNTIVO 2021 old'!D326</f>
        <v>8765.2199999999993</v>
      </c>
      <c r="K307" s="20"/>
      <c r="L307" s="16">
        <f t="shared" si="138"/>
        <v>8765.2199999999993</v>
      </c>
      <c r="M307" s="20">
        <f t="shared" si="133"/>
        <v>8765.2199999999993</v>
      </c>
      <c r="N307" s="16"/>
      <c r="O307" s="16"/>
      <c r="P307" s="16"/>
      <c r="Q307" s="16"/>
      <c r="R307" s="16"/>
      <c r="S307" s="16"/>
      <c r="T307" s="20"/>
      <c r="U307" s="20"/>
      <c r="V307" s="20">
        <v>8765.2199999999993</v>
      </c>
      <c r="W307" s="20"/>
      <c r="X307" s="20"/>
      <c r="Y307" s="16"/>
      <c r="Z307" s="16"/>
      <c r="AA307" s="16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</row>
    <row r="308" spans="1:81" ht="15.75" x14ac:dyDescent="0.25">
      <c r="A308" s="16">
        <v>6001008003000050</v>
      </c>
      <c r="B308" s="17" t="s">
        <v>84</v>
      </c>
      <c r="C308" s="16">
        <v>1000</v>
      </c>
      <c r="D308" s="16">
        <v>3058</v>
      </c>
      <c r="E308" s="16">
        <v>3500</v>
      </c>
      <c r="F308" s="16">
        <v>2847</v>
      </c>
      <c r="G308" s="20">
        <v>2160</v>
      </c>
      <c r="H308" s="20">
        <v>1132</v>
      </c>
      <c r="I308" s="20">
        <v>0</v>
      </c>
      <c r="J308" s="20">
        <f>+'CONSUNTIVO 2021 old'!D327</f>
        <v>1978.07</v>
      </c>
      <c r="K308" s="20"/>
      <c r="L308" s="16">
        <f t="shared" si="138"/>
        <v>1978.07</v>
      </c>
      <c r="M308" s="20">
        <f t="shared" si="133"/>
        <v>1978.07</v>
      </c>
      <c r="N308" s="16"/>
      <c r="O308" s="16"/>
      <c r="P308" s="16"/>
      <c r="Q308" s="16"/>
      <c r="R308" s="16"/>
      <c r="S308" s="16"/>
      <c r="T308" s="20">
        <v>1235.07</v>
      </c>
      <c r="U308" s="20"/>
      <c r="V308" s="20">
        <v>743</v>
      </c>
      <c r="W308" s="20"/>
      <c r="X308" s="20"/>
      <c r="Y308" s="16"/>
      <c r="Z308" s="16"/>
      <c r="AA308" s="16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</row>
    <row r="309" spans="1:81" ht="15.75" x14ac:dyDescent="0.25">
      <c r="A309" s="16">
        <v>6001008003000050</v>
      </c>
      <c r="B309" s="17" t="s">
        <v>294</v>
      </c>
      <c r="C309" s="16"/>
      <c r="D309" s="16">
        <v>0</v>
      </c>
      <c r="E309" s="16">
        <v>0</v>
      </c>
      <c r="F309" s="16">
        <v>83</v>
      </c>
      <c r="G309" s="20">
        <v>0</v>
      </c>
      <c r="H309" s="20">
        <v>0</v>
      </c>
      <c r="I309" s="20">
        <v>0</v>
      </c>
      <c r="J309" s="20">
        <f>+'CONSUNTIVO 2021 old'!D328</f>
        <v>0</v>
      </c>
      <c r="K309" s="20"/>
      <c r="L309" s="16">
        <f t="shared" si="138"/>
        <v>0</v>
      </c>
      <c r="M309" s="20">
        <f t="shared" si="133"/>
        <v>0</v>
      </c>
      <c r="N309" s="16"/>
      <c r="O309" s="16"/>
      <c r="P309" s="16"/>
      <c r="Q309" s="16"/>
      <c r="R309" s="16"/>
      <c r="S309" s="16"/>
      <c r="T309" s="20"/>
      <c r="U309" s="20"/>
      <c r="V309" s="20"/>
      <c r="W309" s="20"/>
      <c r="X309" s="20"/>
      <c r="Y309" s="16"/>
      <c r="Z309" s="16"/>
      <c r="AA309" s="16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</row>
    <row r="310" spans="1:81" ht="15.75" x14ac:dyDescent="0.25">
      <c r="A310" s="16">
        <v>6001008003000070</v>
      </c>
      <c r="B310" s="17" t="s">
        <v>85</v>
      </c>
      <c r="C310" s="16"/>
      <c r="D310" s="16"/>
      <c r="E310" s="16">
        <v>0</v>
      </c>
      <c r="F310" s="16">
        <v>0</v>
      </c>
      <c r="G310" s="20">
        <v>0</v>
      </c>
      <c r="H310" s="20">
        <v>0</v>
      </c>
      <c r="I310" s="20">
        <v>0</v>
      </c>
      <c r="J310" s="20">
        <f>+'CONSUNTIVO 2021 old'!D329</f>
        <v>15737.03</v>
      </c>
      <c r="K310" s="20"/>
      <c r="L310" s="16">
        <f t="shared" si="138"/>
        <v>15737.03</v>
      </c>
      <c r="M310" s="20">
        <f t="shared" si="133"/>
        <v>15737.03</v>
      </c>
      <c r="N310" s="16"/>
      <c r="O310" s="16"/>
      <c r="P310" s="16"/>
      <c r="Q310" s="16"/>
      <c r="R310" s="16"/>
      <c r="S310" s="16"/>
      <c r="T310" s="20"/>
      <c r="U310" s="20"/>
      <c r="V310" s="20">
        <v>15737.03</v>
      </c>
      <c r="W310" s="20"/>
      <c r="X310" s="20"/>
      <c r="Y310" s="16"/>
      <c r="Z310" s="16"/>
      <c r="AA310" s="16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</row>
    <row r="311" spans="1:81" ht="15.75" x14ac:dyDescent="0.25">
      <c r="A311" s="16">
        <v>6001008003000080</v>
      </c>
      <c r="B311" s="17" t="s">
        <v>86</v>
      </c>
      <c r="C311" s="16"/>
      <c r="D311" s="16"/>
      <c r="E311" s="16">
        <v>0</v>
      </c>
      <c r="F311" s="16">
        <v>1850</v>
      </c>
      <c r="G311" s="20">
        <v>1908</v>
      </c>
      <c r="H311" s="20">
        <v>0</v>
      </c>
      <c r="I311" s="20">
        <v>2500</v>
      </c>
      <c r="J311" s="20">
        <f>+'CONSUNTIVO 2021 old'!D330</f>
        <v>771.7</v>
      </c>
      <c r="K311" s="20"/>
      <c r="L311" s="16">
        <f t="shared" si="138"/>
        <v>771.7</v>
      </c>
      <c r="M311" s="20">
        <f t="shared" si="133"/>
        <v>771.7</v>
      </c>
      <c r="N311" s="16"/>
      <c r="O311" s="16"/>
      <c r="P311" s="16"/>
      <c r="Q311" s="16"/>
      <c r="R311" s="16"/>
      <c r="S311" s="16"/>
      <c r="T311" s="20"/>
      <c r="U311" s="20">
        <v>331.7</v>
      </c>
      <c r="V311" s="20">
        <v>240</v>
      </c>
      <c r="W311" s="20">
        <v>200</v>
      </c>
      <c r="X311" s="20"/>
      <c r="Y311" s="16"/>
      <c r="Z311" s="16"/>
      <c r="AA311" s="16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</row>
    <row r="312" spans="1:81" ht="15.75" x14ac:dyDescent="0.25">
      <c r="A312" s="16">
        <v>6001008003000080</v>
      </c>
      <c r="B312" s="17" t="s">
        <v>154</v>
      </c>
      <c r="C312" s="16">
        <v>18500</v>
      </c>
      <c r="D312" s="16">
        <v>9065.91</v>
      </c>
      <c r="E312" s="16">
        <v>19700</v>
      </c>
      <c r="F312" s="16">
        <v>4122</v>
      </c>
      <c r="G312" s="20">
        <v>6024</v>
      </c>
      <c r="H312" s="20">
        <v>10536</v>
      </c>
      <c r="I312" s="20">
        <v>8500</v>
      </c>
      <c r="J312" s="20">
        <f>+'CONSUNTIVO 2021 old'!D331</f>
        <v>2616.9499999999998</v>
      </c>
      <c r="K312" s="20"/>
      <c r="L312" s="16">
        <f t="shared" si="138"/>
        <v>2616.9499999999998</v>
      </c>
      <c r="M312" s="20">
        <f t="shared" si="133"/>
        <v>2366.9499999999998</v>
      </c>
      <c r="N312" s="16"/>
      <c r="O312" s="16"/>
      <c r="P312" s="16"/>
      <c r="Q312" s="16"/>
      <c r="R312" s="16"/>
      <c r="S312" s="16"/>
      <c r="T312" s="20"/>
      <c r="U312" s="20">
        <v>1178.68</v>
      </c>
      <c r="V312" s="20">
        <v>515</v>
      </c>
      <c r="W312" s="20">
        <v>673.27</v>
      </c>
      <c r="X312" s="20"/>
      <c r="Y312" s="16"/>
      <c r="Z312" s="16"/>
      <c r="AA312" s="16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</row>
    <row r="313" spans="1:81" ht="15.75" x14ac:dyDescent="0.25">
      <c r="A313" s="16">
        <v>6001008003000080</v>
      </c>
      <c r="B313" s="17" t="s">
        <v>295</v>
      </c>
      <c r="C313" s="16">
        <v>55000</v>
      </c>
      <c r="D313" s="16">
        <v>27583</v>
      </c>
      <c r="E313" s="16">
        <v>30000</v>
      </c>
      <c r="F313" s="16">
        <v>9412</v>
      </c>
      <c r="G313" s="20">
        <v>22777</v>
      </c>
      <c r="H313" s="20">
        <v>16893</v>
      </c>
      <c r="I313" s="20">
        <v>30000</v>
      </c>
      <c r="J313" s="20">
        <f>+'CONSUNTIVO 2021 old'!D332</f>
        <v>48871.78</v>
      </c>
      <c r="K313" s="20"/>
      <c r="L313" s="16">
        <f t="shared" si="138"/>
        <v>48871.78</v>
      </c>
      <c r="M313" s="20">
        <f t="shared" si="133"/>
        <v>48871.78</v>
      </c>
      <c r="N313" s="16"/>
      <c r="O313" s="16"/>
      <c r="P313" s="16"/>
      <c r="Q313" s="16"/>
      <c r="R313" s="16"/>
      <c r="S313" s="16"/>
      <c r="T313" s="20"/>
      <c r="U313" s="20"/>
      <c r="V313" s="20">
        <v>48871.78</v>
      </c>
      <c r="W313" s="20"/>
      <c r="X313" s="20"/>
      <c r="Y313" s="16"/>
      <c r="Z313" s="16"/>
      <c r="AA313" s="16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</row>
    <row r="314" spans="1:81" ht="15.75" x14ac:dyDescent="0.25">
      <c r="A314" s="16">
        <v>6001008003000100</v>
      </c>
      <c r="B314" s="17" t="s">
        <v>328</v>
      </c>
      <c r="C314" s="16">
        <v>190000</v>
      </c>
      <c r="D314" s="16">
        <v>55713</v>
      </c>
      <c r="E314" s="16">
        <v>103000</v>
      </c>
      <c r="F314" s="16">
        <v>378</v>
      </c>
      <c r="G314" s="20">
        <v>24640</v>
      </c>
      <c r="H314" s="20">
        <v>58986</v>
      </c>
      <c r="I314" s="20">
        <v>52000</v>
      </c>
      <c r="J314" s="20">
        <f>+'CONSUNTIVO 2021 old'!D333</f>
        <v>11027.17</v>
      </c>
      <c r="K314" s="20"/>
      <c r="L314" s="16">
        <f t="shared" si="138"/>
        <v>11027.17</v>
      </c>
      <c r="M314" s="20">
        <f t="shared" si="133"/>
        <v>11027.17</v>
      </c>
      <c r="N314" s="16"/>
      <c r="O314" s="16"/>
      <c r="P314" s="16"/>
      <c r="Q314" s="16"/>
      <c r="R314" s="16"/>
      <c r="S314" s="16"/>
      <c r="T314" s="20"/>
      <c r="U314" s="20">
        <v>10712</v>
      </c>
      <c r="V314" s="20">
        <v>315.17</v>
      </c>
      <c r="W314" s="20"/>
      <c r="X314" s="20"/>
      <c r="Y314" s="16"/>
      <c r="Z314" s="16"/>
      <c r="AA314" s="16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</row>
    <row r="315" spans="1:81" ht="15.75" x14ac:dyDescent="0.25">
      <c r="A315" s="16">
        <v>6001008003000110</v>
      </c>
      <c r="B315" s="17" t="s">
        <v>87</v>
      </c>
      <c r="C315" s="16">
        <v>100</v>
      </c>
      <c r="D315" s="16">
        <v>3</v>
      </c>
      <c r="E315" s="16">
        <v>0</v>
      </c>
      <c r="F315" s="16">
        <v>-4</v>
      </c>
      <c r="G315" s="20">
        <v>399</v>
      </c>
      <c r="H315" s="20">
        <v>2564</v>
      </c>
      <c r="I315" s="20">
        <v>0</v>
      </c>
      <c r="J315" s="20">
        <f>+'CONSUNTIVO 2021 old'!D334</f>
        <v>181.33</v>
      </c>
      <c r="K315" s="20"/>
      <c r="L315" s="16">
        <f t="shared" si="138"/>
        <v>181.33</v>
      </c>
      <c r="M315" s="20">
        <f t="shared" si="133"/>
        <v>181.29000000000002</v>
      </c>
      <c r="N315" s="16"/>
      <c r="O315" s="16"/>
      <c r="P315" s="16"/>
      <c r="Q315" s="16"/>
      <c r="R315" s="16"/>
      <c r="S315" s="16"/>
      <c r="T315" s="20"/>
      <c r="U315" s="20"/>
      <c r="V315" s="20">
        <v>26.68</v>
      </c>
      <c r="W315" s="20"/>
      <c r="X315" s="20"/>
      <c r="Y315" s="16">
        <v>154.61000000000001</v>
      </c>
      <c r="Z315" s="16"/>
      <c r="AA315" s="16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</row>
    <row r="316" spans="1:81" ht="15.75" x14ac:dyDescent="0.25">
      <c r="A316" s="16">
        <v>6001008003000110</v>
      </c>
      <c r="B316" s="17" t="s">
        <v>7</v>
      </c>
      <c r="C316" s="16"/>
      <c r="D316" s="16"/>
      <c r="E316" s="16">
        <v>0</v>
      </c>
      <c r="F316" s="16">
        <v>0</v>
      </c>
      <c r="G316" s="20">
        <v>0</v>
      </c>
      <c r="H316" s="20">
        <v>0</v>
      </c>
      <c r="I316" s="20">
        <v>0</v>
      </c>
      <c r="J316" s="20">
        <f>+'CONSUNTIVO 2021 old'!D335</f>
        <v>0</v>
      </c>
      <c r="K316" s="20"/>
      <c r="L316" s="16">
        <f t="shared" si="138"/>
        <v>0</v>
      </c>
      <c r="M316" s="20">
        <f t="shared" si="133"/>
        <v>0</v>
      </c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</row>
    <row r="317" spans="1:81" ht="15.75" x14ac:dyDescent="0.25">
      <c r="A317" s="14">
        <v>6001009</v>
      </c>
      <c r="B317" s="15" t="s">
        <v>296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</row>
    <row r="318" spans="1:81" ht="15.75" x14ac:dyDescent="0.25">
      <c r="A318" s="18">
        <v>600100900100</v>
      </c>
      <c r="B318" s="19" t="s">
        <v>296</v>
      </c>
      <c r="C318" s="18">
        <v>117000</v>
      </c>
      <c r="D318" s="18">
        <v>124352.91</v>
      </c>
      <c r="E318" s="18">
        <v>129732</v>
      </c>
      <c r="F318" s="18">
        <v>141674</v>
      </c>
      <c r="G318" s="18">
        <f>+G319+G320+G321+G322</f>
        <v>142368</v>
      </c>
      <c r="H318" s="18">
        <f t="shared" ref="H318:L318" si="140">+H319+H320+H321+H322</f>
        <v>136026</v>
      </c>
      <c r="I318" s="18">
        <v>120000</v>
      </c>
      <c r="J318" s="18">
        <f t="shared" si="140"/>
        <v>125887.85</v>
      </c>
      <c r="K318" s="18">
        <f t="shared" si="140"/>
        <v>0</v>
      </c>
      <c r="L318" s="18">
        <f t="shared" si="140"/>
        <v>125887.85</v>
      </c>
      <c r="M318" s="25">
        <f>SUM(M319:M322)</f>
        <v>121087.85</v>
      </c>
      <c r="N318" s="18">
        <f t="shared" ref="N318:Z318" si="141">+N319+N320+N321+N322</f>
        <v>0</v>
      </c>
      <c r="O318" s="18">
        <f t="shared" si="141"/>
        <v>0</v>
      </c>
      <c r="P318" s="18"/>
      <c r="Q318" s="18">
        <v>0</v>
      </c>
      <c r="R318" s="18">
        <f t="shared" si="141"/>
        <v>0</v>
      </c>
      <c r="S318" s="18">
        <f t="shared" si="141"/>
        <v>0</v>
      </c>
      <c r="T318" s="18">
        <f t="shared" si="141"/>
        <v>0</v>
      </c>
      <c r="U318" s="18">
        <v>368.3</v>
      </c>
      <c r="V318" s="18">
        <v>109727.67</v>
      </c>
      <c r="W318" s="18">
        <v>0</v>
      </c>
      <c r="X318" s="18">
        <v>0</v>
      </c>
      <c r="Y318" s="18">
        <f t="shared" si="141"/>
        <v>0</v>
      </c>
      <c r="Z318" s="18">
        <f t="shared" si="141"/>
        <v>0</v>
      </c>
      <c r="AA318" s="18">
        <v>0</v>
      </c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</row>
    <row r="319" spans="1:81" ht="15.75" x14ac:dyDescent="0.25">
      <c r="A319" s="16">
        <v>6001009001000010</v>
      </c>
      <c r="B319" s="17" t="s">
        <v>297</v>
      </c>
      <c r="C319" s="16">
        <v>117000</v>
      </c>
      <c r="D319" s="16">
        <v>119459</v>
      </c>
      <c r="E319" s="16">
        <v>102838</v>
      </c>
      <c r="F319" s="16">
        <v>111005</v>
      </c>
      <c r="G319" s="20">
        <v>126314</v>
      </c>
      <c r="H319" s="20">
        <v>115026</v>
      </c>
      <c r="I319" s="20">
        <v>120000</v>
      </c>
      <c r="J319" s="20">
        <f>+'CONSUNTIVO 2021 old'!D338</f>
        <v>108295.97</v>
      </c>
      <c r="K319" s="20"/>
      <c r="L319" s="16">
        <f t="shared" ref="L319:L322" si="142">+J319+K319</f>
        <v>108295.97</v>
      </c>
      <c r="M319" s="20">
        <f t="shared" ref="M319:M322" si="143">+N319+O319+P319+Q319+T319+U319+V319+W319+X319+Y319+AA319</f>
        <v>108295.97</v>
      </c>
      <c r="N319" s="20">
        <v>0</v>
      </c>
      <c r="O319" s="20">
        <v>0</v>
      </c>
      <c r="P319" s="20"/>
      <c r="Q319" s="20">
        <v>0</v>
      </c>
      <c r="R319" s="20">
        <v>0</v>
      </c>
      <c r="S319" s="20">
        <v>0</v>
      </c>
      <c r="T319" s="20">
        <v>0</v>
      </c>
      <c r="U319" s="20">
        <v>368.3</v>
      </c>
      <c r="V319" s="20">
        <v>107927.67</v>
      </c>
      <c r="W319" s="20">
        <v>0</v>
      </c>
      <c r="X319" s="20">
        <v>0</v>
      </c>
      <c r="Y319" s="20">
        <v>0</v>
      </c>
      <c r="Z319" s="20">
        <v>0</v>
      </c>
      <c r="AA319" s="20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</row>
    <row r="320" spans="1:81" ht="15.75" x14ac:dyDescent="0.25">
      <c r="A320" s="16">
        <v>6001009001000020</v>
      </c>
      <c r="B320" s="17" t="s">
        <v>298</v>
      </c>
      <c r="C320" s="16"/>
      <c r="D320" s="16">
        <v>4000</v>
      </c>
      <c r="E320" s="16">
        <v>7000</v>
      </c>
      <c r="F320" s="16">
        <v>10000</v>
      </c>
      <c r="G320" s="20">
        <v>500</v>
      </c>
      <c r="H320" s="20">
        <v>0</v>
      </c>
      <c r="I320" s="20">
        <v>0</v>
      </c>
      <c r="J320" s="20">
        <f>+'CONSUNTIVO 2021 old'!D339</f>
        <v>0</v>
      </c>
      <c r="K320" s="20"/>
      <c r="L320" s="16">
        <f t="shared" si="142"/>
        <v>0</v>
      </c>
      <c r="M320" s="20">
        <f t="shared" si="143"/>
        <v>0</v>
      </c>
      <c r="N320" s="20">
        <v>0</v>
      </c>
      <c r="O320" s="20">
        <v>0</v>
      </c>
      <c r="P320" s="20"/>
      <c r="Q320" s="20">
        <v>0</v>
      </c>
      <c r="R320" s="20">
        <v>0</v>
      </c>
      <c r="S320" s="20">
        <v>0</v>
      </c>
      <c r="T320" s="20">
        <v>0</v>
      </c>
      <c r="U320" s="20">
        <v>0</v>
      </c>
      <c r="V320" s="20"/>
      <c r="W320" s="20">
        <v>0</v>
      </c>
      <c r="X320" s="20">
        <v>0</v>
      </c>
      <c r="Y320" s="20">
        <v>0</v>
      </c>
      <c r="Z320" s="20">
        <v>0</v>
      </c>
      <c r="AA320" s="20">
        <v>0</v>
      </c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</row>
    <row r="321" spans="1:81" ht="15.75" x14ac:dyDescent="0.25">
      <c r="A321" s="16">
        <v>6001009001000020</v>
      </c>
      <c r="B321" s="17" t="s">
        <v>397</v>
      </c>
      <c r="C321" s="16"/>
      <c r="D321" s="16">
        <v>893.91</v>
      </c>
      <c r="E321" s="16">
        <v>1000</v>
      </c>
      <c r="F321" s="16">
        <v>64</v>
      </c>
      <c r="G321" s="20">
        <v>554</v>
      </c>
      <c r="H321" s="20">
        <v>0</v>
      </c>
      <c r="I321" s="20">
        <v>0</v>
      </c>
      <c r="J321" s="20">
        <f>+'CONSUNTIVO 2021 old'!D340</f>
        <v>10991.88</v>
      </c>
      <c r="K321" s="20"/>
      <c r="L321" s="16">
        <f t="shared" si="142"/>
        <v>10991.88</v>
      </c>
      <c r="M321" s="20">
        <f t="shared" si="143"/>
        <v>10991.88</v>
      </c>
      <c r="N321" s="20">
        <v>0</v>
      </c>
      <c r="O321" s="20">
        <v>0</v>
      </c>
      <c r="P321" s="20"/>
      <c r="Q321" s="20">
        <v>0</v>
      </c>
      <c r="R321" s="20">
        <v>0</v>
      </c>
      <c r="S321" s="20">
        <v>0</v>
      </c>
      <c r="T321" s="20">
        <v>0</v>
      </c>
      <c r="U321" s="20">
        <v>0</v>
      </c>
      <c r="V321" s="20"/>
      <c r="W321" s="20">
        <v>10991.88</v>
      </c>
      <c r="X321" s="20">
        <v>0</v>
      </c>
      <c r="Y321" s="20">
        <v>0</v>
      </c>
      <c r="Z321" s="20">
        <f t="shared" ref="Z321" si="144">SUM(AA321:AN321)</f>
        <v>0</v>
      </c>
      <c r="AA321" s="20">
        <v>0</v>
      </c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</row>
    <row r="322" spans="1:81" ht="15.75" x14ac:dyDescent="0.25">
      <c r="A322" s="16">
        <v>6001009001000020</v>
      </c>
      <c r="B322" s="17" t="s">
        <v>299</v>
      </c>
      <c r="C322" s="16"/>
      <c r="D322" s="16"/>
      <c r="E322" s="16">
        <v>18894</v>
      </c>
      <c r="F322" s="16">
        <v>20605</v>
      </c>
      <c r="G322" s="20">
        <v>15000</v>
      </c>
      <c r="H322" s="20">
        <v>21000</v>
      </c>
      <c r="I322" s="20">
        <v>0</v>
      </c>
      <c r="J322" s="20">
        <f>+'CONSUNTIVO 2021 old'!D341</f>
        <v>6600</v>
      </c>
      <c r="K322" s="20"/>
      <c r="L322" s="16">
        <f t="shared" si="142"/>
        <v>6600</v>
      </c>
      <c r="M322" s="20">
        <f t="shared" si="143"/>
        <v>1800</v>
      </c>
      <c r="N322" s="20">
        <v>0</v>
      </c>
      <c r="O322" s="20">
        <v>0</v>
      </c>
      <c r="P322" s="20"/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1800</v>
      </c>
      <c r="W322" s="20"/>
      <c r="X322" s="20">
        <v>0</v>
      </c>
      <c r="Y322" s="20">
        <v>0</v>
      </c>
      <c r="Z322" s="20">
        <v>0</v>
      </c>
      <c r="AA322" s="20">
        <v>0</v>
      </c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</row>
    <row r="323" spans="1:81" ht="15.75" x14ac:dyDescent="0.25">
      <c r="A323" s="14">
        <v>6002</v>
      </c>
      <c r="B323" s="15" t="s">
        <v>88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</row>
    <row r="324" spans="1:81" ht="15.75" x14ac:dyDescent="0.25">
      <c r="A324" s="14">
        <v>6002001</v>
      </c>
      <c r="B324" s="15" t="s">
        <v>89</v>
      </c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</row>
    <row r="325" spans="1:81" ht="15.75" x14ac:dyDescent="0.25">
      <c r="A325" s="18">
        <v>600200100100</v>
      </c>
      <c r="B325" s="19" t="s">
        <v>89</v>
      </c>
      <c r="C325" s="18">
        <v>353000</v>
      </c>
      <c r="D325" s="18">
        <v>237605.69</v>
      </c>
      <c r="E325" s="18">
        <v>255000</v>
      </c>
      <c r="F325" s="18">
        <v>258906</v>
      </c>
      <c r="G325" s="18">
        <f>+G326+G327+G328+G329</f>
        <v>255195</v>
      </c>
      <c r="H325" s="18">
        <f t="shared" ref="H325:L325" si="145">+H326+H327+H328+H329</f>
        <v>213229</v>
      </c>
      <c r="I325" s="18">
        <v>191000</v>
      </c>
      <c r="J325" s="18">
        <f t="shared" si="145"/>
        <v>103742.01000000001</v>
      </c>
      <c r="K325" s="18">
        <f t="shared" si="145"/>
        <v>0</v>
      </c>
      <c r="L325" s="18">
        <f t="shared" si="145"/>
        <v>103742.01000000001</v>
      </c>
      <c r="M325" s="25">
        <f>SUM(M326:M329)</f>
        <v>103741.72</v>
      </c>
      <c r="N325" s="18">
        <f t="shared" ref="N325:Z325" si="146">+N326+N327+N328+N329</f>
        <v>0</v>
      </c>
      <c r="O325" s="18">
        <f t="shared" si="146"/>
        <v>0</v>
      </c>
      <c r="P325" s="18"/>
      <c r="Q325" s="18">
        <v>0</v>
      </c>
      <c r="R325" s="18">
        <f t="shared" si="146"/>
        <v>0</v>
      </c>
      <c r="S325" s="18">
        <f t="shared" si="146"/>
        <v>0</v>
      </c>
      <c r="T325" s="18">
        <f t="shared" si="146"/>
        <v>0</v>
      </c>
      <c r="U325" s="18">
        <v>0</v>
      </c>
      <c r="V325" s="18">
        <v>103741.72</v>
      </c>
      <c r="W325" s="18">
        <f t="shared" si="146"/>
        <v>0</v>
      </c>
      <c r="X325" s="18">
        <v>0</v>
      </c>
      <c r="Y325" s="18">
        <f t="shared" si="146"/>
        <v>0</v>
      </c>
      <c r="Z325" s="18">
        <f t="shared" si="146"/>
        <v>0</v>
      </c>
      <c r="AA325" s="18">
        <v>0</v>
      </c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</row>
    <row r="326" spans="1:81" ht="15.75" x14ac:dyDescent="0.25">
      <c r="A326" s="16">
        <v>6002001001000010</v>
      </c>
      <c r="B326" s="17" t="s">
        <v>300</v>
      </c>
      <c r="C326" s="16"/>
      <c r="D326" s="16"/>
      <c r="E326" s="16">
        <v>0</v>
      </c>
      <c r="F326" s="16">
        <v>18</v>
      </c>
      <c r="G326" s="20">
        <v>0</v>
      </c>
      <c r="H326" s="20">
        <v>25869</v>
      </c>
      <c r="I326" s="20">
        <v>0</v>
      </c>
      <c r="J326" s="20">
        <f>+'CONSUNTIVO 2021 old'!D345</f>
        <v>0</v>
      </c>
      <c r="K326" s="20"/>
      <c r="L326" s="16">
        <f t="shared" ref="L326:L329" si="147">+J326+K326</f>
        <v>0</v>
      </c>
      <c r="M326" s="20">
        <f t="shared" ref="M326:M329" si="148">+N326+O326+P326+Q326+T326+U326+V326+W326+X326+Y326+AA326</f>
        <v>0</v>
      </c>
      <c r="N326" s="16"/>
      <c r="O326" s="16"/>
      <c r="P326" s="16"/>
      <c r="Q326" s="16"/>
      <c r="R326" s="16"/>
      <c r="S326" s="16"/>
      <c r="T326" s="16"/>
      <c r="U326" s="20"/>
      <c r="V326" s="20"/>
      <c r="W326" s="20"/>
      <c r="X326" s="16"/>
      <c r="Y326" s="16"/>
      <c r="Z326" s="16"/>
      <c r="AA326" s="16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</row>
    <row r="327" spans="1:81" ht="15.75" x14ac:dyDescent="0.25">
      <c r="A327" s="16">
        <v>6002001001000030</v>
      </c>
      <c r="B327" s="17" t="s">
        <v>90</v>
      </c>
      <c r="C327" s="16"/>
      <c r="D327" s="16">
        <v>5.69</v>
      </c>
      <c r="E327" s="16">
        <v>0</v>
      </c>
      <c r="F327" s="16">
        <v>4201</v>
      </c>
      <c r="G327" s="20">
        <v>153</v>
      </c>
      <c r="H327" s="20">
        <v>35</v>
      </c>
      <c r="I327" s="20">
        <v>1000</v>
      </c>
      <c r="J327" s="20">
        <f>+'CONSUNTIVO 2021 old'!D347</f>
        <v>13.05</v>
      </c>
      <c r="K327" s="20"/>
      <c r="L327" s="16">
        <f t="shared" si="147"/>
        <v>13.05</v>
      </c>
      <c r="M327" s="20">
        <f t="shared" si="148"/>
        <v>12.76</v>
      </c>
      <c r="N327" s="16"/>
      <c r="O327" s="16"/>
      <c r="P327" s="16"/>
      <c r="Q327" s="16"/>
      <c r="R327" s="16"/>
      <c r="S327" s="16"/>
      <c r="T327" s="16"/>
      <c r="U327" s="20"/>
      <c r="V327" s="20">
        <v>12.76</v>
      </c>
      <c r="W327" s="20"/>
      <c r="X327" s="16"/>
      <c r="Y327" s="16"/>
      <c r="Z327" s="16"/>
      <c r="AA327" s="16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</row>
    <row r="328" spans="1:81" ht="15.75" x14ac:dyDescent="0.25">
      <c r="A328" s="16">
        <v>6002001001000030</v>
      </c>
      <c r="B328" s="17" t="s">
        <v>398</v>
      </c>
      <c r="C328" s="16"/>
      <c r="D328" s="16">
        <v>245</v>
      </c>
      <c r="E328" s="16">
        <v>25000</v>
      </c>
      <c r="F328" s="16">
        <v>22525</v>
      </c>
      <c r="G328" s="20">
        <v>46844</v>
      </c>
      <c r="H328" s="20">
        <v>4109</v>
      </c>
      <c r="I328" s="20">
        <v>0</v>
      </c>
      <c r="J328" s="20">
        <f>+'CONSUNTIVO 2021 old'!D346</f>
        <v>96707.85</v>
      </c>
      <c r="K328" s="20"/>
      <c r="L328" s="16">
        <f t="shared" si="147"/>
        <v>96707.85</v>
      </c>
      <c r="M328" s="20">
        <f t="shared" si="148"/>
        <v>96707.85</v>
      </c>
      <c r="N328" s="16"/>
      <c r="O328" s="16"/>
      <c r="P328" s="16"/>
      <c r="Q328" s="16"/>
      <c r="R328" s="16"/>
      <c r="S328" s="16"/>
      <c r="T328" s="16"/>
      <c r="U328" s="20"/>
      <c r="V328" s="20">
        <v>96707.85</v>
      </c>
      <c r="W328" s="20"/>
      <c r="X328" s="16"/>
      <c r="Y328" s="16"/>
      <c r="Z328" s="16"/>
      <c r="AA328" s="16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</row>
    <row r="329" spans="1:81" ht="15.75" x14ac:dyDescent="0.25">
      <c r="A329" s="16">
        <v>6002001001000040</v>
      </c>
      <c r="B329" s="17" t="s">
        <v>321</v>
      </c>
      <c r="C329" s="16">
        <v>353000</v>
      </c>
      <c r="D329" s="16">
        <v>237355</v>
      </c>
      <c r="E329" s="16">
        <v>230000</v>
      </c>
      <c r="F329" s="16">
        <v>232162</v>
      </c>
      <c r="G329" s="20">
        <v>208198</v>
      </c>
      <c r="H329" s="20">
        <v>183216</v>
      </c>
      <c r="I329" s="20">
        <v>190000</v>
      </c>
      <c r="J329" s="20">
        <f>+'CONSUNTIVO 2021 old'!D348</f>
        <v>7021.11</v>
      </c>
      <c r="K329" s="20"/>
      <c r="L329" s="16">
        <f t="shared" si="147"/>
        <v>7021.11</v>
      </c>
      <c r="M329" s="20">
        <f t="shared" si="148"/>
        <v>7021.11</v>
      </c>
      <c r="N329" s="16"/>
      <c r="O329" s="16"/>
      <c r="P329" s="16"/>
      <c r="Q329" s="16"/>
      <c r="R329" s="16"/>
      <c r="S329" s="16"/>
      <c r="T329" s="16"/>
      <c r="U329" s="20"/>
      <c r="V329" s="20">
        <v>7021.11</v>
      </c>
      <c r="W329" s="20"/>
      <c r="X329" s="16"/>
      <c r="Y329" s="16"/>
      <c r="Z329" s="16"/>
      <c r="AA329" s="16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</row>
    <row r="330" spans="1:81" ht="15.75" x14ac:dyDescent="0.25">
      <c r="A330" s="14">
        <v>6002002</v>
      </c>
      <c r="B330" s="15" t="s">
        <v>91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</row>
    <row r="331" spans="1:81" ht="15.75" x14ac:dyDescent="0.25">
      <c r="A331" s="18">
        <v>600200200100</v>
      </c>
      <c r="B331" s="19" t="s">
        <v>92</v>
      </c>
      <c r="C331" s="18"/>
      <c r="D331" s="18">
        <v>0</v>
      </c>
      <c r="E331" s="18">
        <v>5000</v>
      </c>
      <c r="F331" s="18">
        <v>2034</v>
      </c>
      <c r="G331" s="18">
        <v>0</v>
      </c>
      <c r="H331" s="25">
        <v>13248</v>
      </c>
      <c r="I331" s="25">
        <v>0</v>
      </c>
      <c r="J331" s="25">
        <f>+J332</f>
        <v>0</v>
      </c>
      <c r="K331" s="25">
        <f t="shared" ref="K331:L331" si="149">+K332</f>
        <v>0</v>
      </c>
      <c r="L331" s="25">
        <f t="shared" si="149"/>
        <v>0</v>
      </c>
      <c r="M331" s="25">
        <f>SUM(M332)</f>
        <v>0</v>
      </c>
      <c r="N331" s="18">
        <f t="shared" ref="N331:Z331" si="150">+N332</f>
        <v>0</v>
      </c>
      <c r="O331" s="18">
        <f t="shared" si="150"/>
        <v>0</v>
      </c>
      <c r="P331" s="18"/>
      <c r="Q331" s="18">
        <v>0</v>
      </c>
      <c r="R331" s="18">
        <f t="shared" si="150"/>
        <v>0</v>
      </c>
      <c r="S331" s="18">
        <f t="shared" si="150"/>
        <v>0</v>
      </c>
      <c r="T331" s="18">
        <f t="shared" si="150"/>
        <v>0</v>
      </c>
      <c r="U331" s="18">
        <v>0</v>
      </c>
      <c r="V331" s="18">
        <v>0</v>
      </c>
      <c r="W331" s="18">
        <f t="shared" si="150"/>
        <v>0</v>
      </c>
      <c r="X331" s="18">
        <v>0</v>
      </c>
      <c r="Y331" s="18">
        <f t="shared" si="150"/>
        <v>0</v>
      </c>
      <c r="Z331" s="18">
        <f t="shared" si="150"/>
        <v>0</v>
      </c>
      <c r="AA331" s="18">
        <v>0</v>
      </c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</row>
    <row r="332" spans="1:81" ht="15.75" x14ac:dyDescent="0.25">
      <c r="A332" s="16">
        <v>600200200100</v>
      </c>
      <c r="B332" s="17" t="s">
        <v>92</v>
      </c>
      <c r="C332" s="18"/>
      <c r="D332" s="18"/>
      <c r="E332" s="16">
        <v>5000</v>
      </c>
      <c r="F332" s="16">
        <v>2034</v>
      </c>
      <c r="G332" s="20">
        <v>0</v>
      </c>
      <c r="H332" s="20">
        <v>13248</v>
      </c>
      <c r="I332" s="20">
        <v>0</v>
      </c>
      <c r="J332" s="20"/>
      <c r="K332" s="20"/>
      <c r="L332" s="16">
        <f t="shared" ref="L332" si="151">+J332+K332</f>
        <v>0</v>
      </c>
      <c r="M332" s="20">
        <f t="shared" ref="M332" si="152">+N332+O332+P332+Q332+T332+U332+V332+W332+X332+Y332+AA332</f>
        <v>0</v>
      </c>
      <c r="N332" s="18"/>
      <c r="O332" s="18"/>
      <c r="P332" s="18"/>
      <c r="Q332" s="18"/>
      <c r="R332" s="18"/>
      <c r="S332" s="18"/>
      <c r="T332" s="18"/>
      <c r="U332" s="18"/>
      <c r="V332" s="16"/>
      <c r="W332" s="18"/>
      <c r="X332" s="18"/>
      <c r="Y332" s="18"/>
      <c r="Z332" s="18"/>
      <c r="AA332" s="18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</row>
    <row r="333" spans="1:81" ht="15.75" x14ac:dyDescent="0.25">
      <c r="A333" s="14">
        <v>6002003</v>
      </c>
      <c r="B333" s="15" t="s">
        <v>93</v>
      </c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</row>
    <row r="334" spans="1:81" ht="15.75" x14ac:dyDescent="0.25">
      <c r="A334" s="18">
        <v>600200300500</v>
      </c>
      <c r="B334" s="19" t="s">
        <v>94</v>
      </c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</row>
    <row r="335" spans="1:81" ht="15.75" x14ac:dyDescent="0.25">
      <c r="A335" s="14">
        <v>6003</v>
      </c>
      <c r="B335" s="15" t="s">
        <v>95</v>
      </c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</row>
    <row r="336" spans="1:81" ht="15.75" x14ac:dyDescent="0.25">
      <c r="A336" s="14">
        <v>6003001</v>
      </c>
      <c r="B336" s="15" t="s">
        <v>95</v>
      </c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</row>
    <row r="337" spans="1:81" ht="15.75" x14ac:dyDescent="0.25">
      <c r="A337" s="18">
        <v>600300100100</v>
      </c>
      <c r="B337" s="19" t="s">
        <v>96</v>
      </c>
      <c r="C337" s="18"/>
      <c r="D337" s="18">
        <v>107882</v>
      </c>
      <c r="E337" s="18">
        <v>150000</v>
      </c>
      <c r="F337" s="18">
        <v>76940</v>
      </c>
      <c r="G337" s="18">
        <f>+G338+G339+G340</f>
        <v>10031</v>
      </c>
      <c r="H337" s="18">
        <f t="shared" ref="H337:L337" si="153">+H338+H339+H340</f>
        <v>23198</v>
      </c>
      <c r="I337" s="18">
        <v>25000</v>
      </c>
      <c r="J337" s="18">
        <f t="shared" si="153"/>
        <v>0</v>
      </c>
      <c r="K337" s="18">
        <f t="shared" si="153"/>
        <v>0</v>
      </c>
      <c r="L337" s="18">
        <f t="shared" si="153"/>
        <v>0</v>
      </c>
      <c r="M337" s="25">
        <f>SUM(M338:M340)</f>
        <v>0</v>
      </c>
      <c r="N337" s="18">
        <f t="shared" ref="N337:Z337" si="154">+N338+N339+N340</f>
        <v>0</v>
      </c>
      <c r="O337" s="18">
        <f t="shared" si="154"/>
        <v>0</v>
      </c>
      <c r="P337" s="18"/>
      <c r="Q337" s="18">
        <v>0</v>
      </c>
      <c r="R337" s="18">
        <f t="shared" si="154"/>
        <v>0</v>
      </c>
      <c r="S337" s="18">
        <f t="shared" si="154"/>
        <v>0</v>
      </c>
      <c r="T337" s="18">
        <f t="shared" si="154"/>
        <v>0</v>
      </c>
      <c r="U337" s="18">
        <v>0</v>
      </c>
      <c r="V337" s="18">
        <v>0</v>
      </c>
      <c r="W337" s="18">
        <f t="shared" si="154"/>
        <v>0</v>
      </c>
      <c r="X337" s="18">
        <v>0</v>
      </c>
      <c r="Y337" s="18">
        <f t="shared" si="154"/>
        <v>0</v>
      </c>
      <c r="Z337" s="18">
        <f t="shared" si="154"/>
        <v>0</v>
      </c>
      <c r="AA337" s="18">
        <v>0</v>
      </c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</row>
    <row r="338" spans="1:81" ht="15.75" x14ac:dyDescent="0.25">
      <c r="A338" s="16">
        <v>6003001001000030</v>
      </c>
      <c r="B338" s="17" t="s">
        <v>301</v>
      </c>
      <c r="C338" s="16"/>
      <c r="D338" s="16">
        <v>107882</v>
      </c>
      <c r="E338" s="16">
        <v>150000</v>
      </c>
      <c r="F338" s="16">
        <v>76940</v>
      </c>
      <c r="G338" s="20">
        <v>10031</v>
      </c>
      <c r="H338" s="20">
        <v>23198</v>
      </c>
      <c r="I338" s="20">
        <v>25000</v>
      </c>
      <c r="J338" s="20"/>
      <c r="K338" s="20"/>
      <c r="L338" s="16">
        <f t="shared" ref="L338" si="155">+J338+K338</f>
        <v>0</v>
      </c>
      <c r="M338" s="20">
        <f t="shared" ref="M338:M340" si="156">+N338+O338+P338+Q338+T338+U338+V338+W338+X338+Y338+AA338</f>
        <v>0</v>
      </c>
      <c r="N338" s="16"/>
      <c r="O338" s="16"/>
      <c r="P338" s="16"/>
      <c r="Q338" s="16"/>
      <c r="R338" s="16"/>
      <c r="S338" s="16"/>
      <c r="T338" s="20"/>
      <c r="U338" s="20"/>
      <c r="V338" s="20"/>
      <c r="W338" s="20"/>
      <c r="X338" s="16"/>
      <c r="Y338" s="16"/>
      <c r="Z338" s="16"/>
      <c r="AA338" s="16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</row>
    <row r="339" spans="1:81" ht="15.75" x14ac:dyDescent="0.25">
      <c r="A339" s="18">
        <v>600300100200</v>
      </c>
      <c r="B339" s="19" t="s">
        <v>97</v>
      </c>
      <c r="C339" s="18"/>
      <c r="D339" s="18"/>
      <c r="E339" s="18">
        <v>0</v>
      </c>
      <c r="F339" s="18">
        <v>0</v>
      </c>
      <c r="G339" s="20">
        <v>0</v>
      </c>
      <c r="H339" s="20">
        <v>0</v>
      </c>
      <c r="I339" s="20">
        <v>0</v>
      </c>
      <c r="J339" s="20"/>
      <c r="K339" s="20"/>
      <c r="L339" s="20"/>
      <c r="M339" s="20">
        <f t="shared" si="156"/>
        <v>0</v>
      </c>
      <c r="N339" s="18"/>
      <c r="O339" s="18"/>
      <c r="P339" s="18"/>
      <c r="Q339" s="18"/>
      <c r="R339" s="18"/>
      <c r="S339" s="18"/>
      <c r="T339" s="25"/>
      <c r="U339" s="25"/>
      <c r="V339" s="20"/>
      <c r="W339" s="25"/>
      <c r="X339" s="18"/>
      <c r="Y339" s="18"/>
      <c r="Z339" s="18"/>
      <c r="AA339" s="18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</row>
    <row r="340" spans="1:81" ht="15.75" x14ac:dyDescent="0.25">
      <c r="A340" s="18">
        <v>600300100300</v>
      </c>
      <c r="B340" s="19" t="s">
        <v>98</v>
      </c>
      <c r="C340" s="18"/>
      <c r="D340" s="18"/>
      <c r="E340" s="18">
        <v>0</v>
      </c>
      <c r="F340" s="18">
        <v>0</v>
      </c>
      <c r="G340" s="20">
        <v>0</v>
      </c>
      <c r="H340" s="20">
        <v>0</v>
      </c>
      <c r="I340" s="20">
        <v>0</v>
      </c>
      <c r="J340" s="20"/>
      <c r="K340" s="20"/>
      <c r="L340" s="20"/>
      <c r="M340" s="20">
        <f t="shared" si="156"/>
        <v>0</v>
      </c>
      <c r="N340" s="18"/>
      <c r="O340" s="18"/>
      <c r="P340" s="18"/>
      <c r="Q340" s="18"/>
      <c r="R340" s="18"/>
      <c r="S340" s="18"/>
      <c r="T340" s="25"/>
      <c r="U340" s="25"/>
      <c r="V340" s="20"/>
      <c r="W340" s="25"/>
      <c r="X340" s="18"/>
      <c r="Y340" s="18"/>
      <c r="Z340" s="18"/>
      <c r="AA340" s="18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</row>
    <row r="341" spans="1:81" ht="15.75" x14ac:dyDescent="0.25">
      <c r="A341" s="14">
        <v>6004</v>
      </c>
      <c r="B341" s="15" t="s">
        <v>99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</row>
    <row r="342" spans="1:81" ht="15.75" x14ac:dyDescent="0.25">
      <c r="A342" s="14">
        <v>6004001</v>
      </c>
      <c r="B342" s="15" t="s">
        <v>100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</row>
    <row r="343" spans="1:81" ht="15.75" x14ac:dyDescent="0.25">
      <c r="A343" s="18">
        <v>600400100100</v>
      </c>
      <c r="B343" s="19" t="s">
        <v>100</v>
      </c>
      <c r="C343" s="18">
        <v>40000</v>
      </c>
      <c r="D343" s="18">
        <v>35419.269999999997</v>
      </c>
      <c r="E343" s="18">
        <v>20000</v>
      </c>
      <c r="F343" s="18">
        <v>35044</v>
      </c>
      <c r="G343" s="18">
        <f>+G344+G345+G346</f>
        <v>25448</v>
      </c>
      <c r="H343" s="18">
        <f t="shared" ref="H343:L343" si="157">+H344+H345+H346</f>
        <v>49628</v>
      </c>
      <c r="I343" s="18">
        <v>35000</v>
      </c>
      <c r="J343" s="18">
        <f t="shared" si="157"/>
        <v>117.33</v>
      </c>
      <c r="K343" s="18">
        <f t="shared" si="157"/>
        <v>15000</v>
      </c>
      <c r="L343" s="18">
        <f t="shared" si="157"/>
        <v>15117.33</v>
      </c>
      <c r="M343" s="25">
        <f>SUM(M344:M346)</f>
        <v>15117.33</v>
      </c>
      <c r="N343" s="18">
        <f t="shared" ref="N343:Z343" si="158">+N344+N345</f>
        <v>0</v>
      </c>
      <c r="O343" s="18">
        <f t="shared" si="158"/>
        <v>0</v>
      </c>
      <c r="P343" s="18"/>
      <c r="Q343" s="18">
        <v>0</v>
      </c>
      <c r="R343" s="18">
        <f t="shared" si="158"/>
        <v>0</v>
      </c>
      <c r="S343" s="18">
        <f t="shared" si="158"/>
        <v>0</v>
      </c>
      <c r="T343" s="18">
        <f t="shared" si="158"/>
        <v>0</v>
      </c>
      <c r="U343" s="18">
        <v>0</v>
      </c>
      <c r="V343" s="18">
        <v>15000</v>
      </c>
      <c r="W343" s="18">
        <f t="shared" si="158"/>
        <v>0</v>
      </c>
      <c r="X343" s="18">
        <v>0</v>
      </c>
      <c r="Y343" s="18">
        <f t="shared" si="158"/>
        <v>0</v>
      </c>
      <c r="Z343" s="18">
        <f t="shared" si="158"/>
        <v>0</v>
      </c>
      <c r="AA343" s="18">
        <v>0</v>
      </c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</row>
    <row r="344" spans="1:81" ht="15.75" x14ac:dyDescent="0.25">
      <c r="A344" s="16">
        <v>6004001001000010</v>
      </c>
      <c r="B344" s="17" t="s">
        <v>101</v>
      </c>
      <c r="C344" s="16">
        <v>20000</v>
      </c>
      <c r="D344" s="16">
        <v>126</v>
      </c>
      <c r="E344" s="16">
        <v>10000</v>
      </c>
      <c r="F344" s="16">
        <v>125</v>
      </c>
      <c r="G344" s="20">
        <v>25000</v>
      </c>
      <c r="H344" s="20">
        <v>35000</v>
      </c>
      <c r="I344" s="20">
        <v>0</v>
      </c>
      <c r="J344" s="20"/>
      <c r="K344" s="20"/>
      <c r="L344" s="16">
        <f t="shared" ref="L344:L346" si="159">+J344+K344</f>
        <v>0</v>
      </c>
      <c r="M344" s="20">
        <f t="shared" ref="M344:M346" si="160">+N344+O344+P344+Q344+T344+U344+V344+W344+X344+Y344+AA344</f>
        <v>0</v>
      </c>
      <c r="N344" s="20">
        <v>0</v>
      </c>
      <c r="O344" s="20">
        <v>0</v>
      </c>
      <c r="P344" s="20"/>
      <c r="Q344" s="20">
        <v>0</v>
      </c>
      <c r="R344" s="20">
        <v>0</v>
      </c>
      <c r="S344" s="20">
        <v>0</v>
      </c>
      <c r="T344" s="20">
        <v>0</v>
      </c>
      <c r="U344" s="20">
        <v>0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0</v>
      </c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</row>
    <row r="345" spans="1:81" ht="15.75" x14ac:dyDescent="0.25">
      <c r="A345" s="16">
        <v>6004001001000020</v>
      </c>
      <c r="B345" s="17" t="s">
        <v>102</v>
      </c>
      <c r="C345" s="16">
        <v>20000</v>
      </c>
      <c r="D345" s="16">
        <v>34874</v>
      </c>
      <c r="E345" s="16">
        <v>10000</v>
      </c>
      <c r="F345" s="16">
        <v>34875</v>
      </c>
      <c r="G345" s="20">
        <v>0</v>
      </c>
      <c r="H345" s="20">
        <v>15000</v>
      </c>
      <c r="I345" s="20">
        <v>35000</v>
      </c>
      <c r="J345" s="20"/>
      <c r="K345" s="26">
        <v>15000</v>
      </c>
      <c r="L345" s="16">
        <f t="shared" si="159"/>
        <v>15000</v>
      </c>
      <c r="M345" s="20">
        <f t="shared" si="160"/>
        <v>15000</v>
      </c>
      <c r="N345" s="20">
        <v>0</v>
      </c>
      <c r="O345" s="20">
        <v>0</v>
      </c>
      <c r="P345" s="20"/>
      <c r="Q345" s="20">
        <v>0</v>
      </c>
      <c r="R345" s="20">
        <v>0</v>
      </c>
      <c r="S345" s="20">
        <v>0</v>
      </c>
      <c r="T345" s="20">
        <v>0</v>
      </c>
      <c r="U345" s="20">
        <v>0</v>
      </c>
      <c r="V345" s="20">
        <v>15000</v>
      </c>
      <c r="W345" s="20">
        <v>0</v>
      </c>
      <c r="X345" s="20">
        <v>0</v>
      </c>
      <c r="Y345" s="20">
        <v>0</v>
      </c>
      <c r="Z345" s="20">
        <v>0</v>
      </c>
      <c r="AA345" s="20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</row>
    <row r="346" spans="1:81" ht="15.75" x14ac:dyDescent="0.25">
      <c r="A346" s="16">
        <v>6004001001000030</v>
      </c>
      <c r="B346" s="17" t="s">
        <v>103</v>
      </c>
      <c r="C346" s="16"/>
      <c r="D346" s="16">
        <v>419.27</v>
      </c>
      <c r="E346" s="16"/>
      <c r="F346" s="16">
        <v>44</v>
      </c>
      <c r="G346" s="16">
        <v>448</v>
      </c>
      <c r="H346" s="20">
        <v>-372</v>
      </c>
      <c r="I346" s="20">
        <v>35000</v>
      </c>
      <c r="J346" s="20">
        <f>+'CONSUNTIVO 2021 old'!D366</f>
        <v>117.33</v>
      </c>
      <c r="K346" s="20"/>
      <c r="L346" s="16">
        <f t="shared" si="159"/>
        <v>117.33</v>
      </c>
      <c r="M346" s="20">
        <f t="shared" si="160"/>
        <v>117.33</v>
      </c>
      <c r="N346" s="16"/>
      <c r="O346" s="16"/>
      <c r="P346" s="16"/>
      <c r="Q346" s="16"/>
      <c r="R346" s="16"/>
      <c r="S346" s="16"/>
      <c r="T346" s="16"/>
      <c r="U346" s="20"/>
      <c r="V346" s="20">
        <v>117.33</v>
      </c>
      <c r="W346" s="20"/>
      <c r="X346" s="16"/>
      <c r="Y346" s="16"/>
      <c r="Z346" s="16"/>
      <c r="AA346" s="16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</row>
    <row r="347" spans="1:81" ht="15.75" x14ac:dyDescent="0.25">
      <c r="A347" s="18">
        <v>6004002</v>
      </c>
      <c r="B347" s="19" t="s">
        <v>302</v>
      </c>
      <c r="C347" s="18"/>
      <c r="D347" s="18"/>
      <c r="E347" s="18"/>
      <c r="F347" s="18"/>
      <c r="G347" s="18"/>
      <c r="H347" s="29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25"/>
      <c r="V347" s="25"/>
      <c r="W347" s="25"/>
      <c r="X347" s="18"/>
      <c r="Y347" s="18"/>
      <c r="Z347" s="18"/>
      <c r="AA347" s="18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</row>
    <row r="348" spans="1:81" ht="15.75" x14ac:dyDescent="0.25">
      <c r="A348" s="18">
        <v>600400200100</v>
      </c>
      <c r="B348" s="19" t="s">
        <v>303</v>
      </c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</row>
    <row r="349" spans="1:81" ht="15.75" x14ac:dyDescent="0.25">
      <c r="A349" s="18">
        <v>600400200200</v>
      </c>
      <c r="B349" s="19" t="s">
        <v>304</v>
      </c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</row>
    <row r="350" spans="1:81" ht="15.75" x14ac:dyDescent="0.25">
      <c r="A350" s="18">
        <v>7</v>
      </c>
      <c r="B350" s="19" t="s">
        <v>104</v>
      </c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</row>
    <row r="351" spans="1:81" ht="15.75" x14ac:dyDescent="0.25">
      <c r="A351" s="18">
        <v>7001</v>
      </c>
      <c r="B351" s="19" t="s">
        <v>305</v>
      </c>
      <c r="C351" s="18"/>
      <c r="D351" s="18"/>
      <c r="E351" s="18"/>
      <c r="F351" s="18"/>
      <c r="G351" s="18"/>
      <c r="H351" s="18"/>
      <c r="I351" s="25"/>
      <c r="J351" s="25"/>
      <c r="K351" s="25"/>
      <c r="L351" s="25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2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</row>
    <row r="352" spans="1:81" ht="15.75" x14ac:dyDescent="0.25">
      <c r="A352" s="18">
        <v>7002</v>
      </c>
      <c r="B352" s="19" t="s">
        <v>306</v>
      </c>
      <c r="C352" s="25"/>
      <c r="D352" s="25"/>
      <c r="E352" s="25"/>
      <c r="F352" s="25"/>
      <c r="G352" s="25"/>
      <c r="H352" s="18"/>
      <c r="I352" s="18"/>
      <c r="J352" s="18"/>
      <c r="K352" s="18"/>
      <c r="L352" s="18"/>
      <c r="M352" s="25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</row>
    <row r="353" spans="1:81" ht="15.75" x14ac:dyDescent="0.25">
      <c r="A353" s="4">
        <v>7003</v>
      </c>
      <c r="B353" s="5" t="s">
        <v>307</v>
      </c>
      <c r="C353" s="4"/>
      <c r="D353" s="4"/>
      <c r="E353" s="4"/>
      <c r="F353" s="4"/>
      <c r="G353" s="4"/>
      <c r="H353" s="7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</row>
    <row r="354" spans="1:81" ht="15.75" x14ac:dyDescent="0.25">
      <c r="H354" s="4"/>
    </row>
  </sheetData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Footer>&amp;L&amp;D&amp;R&amp;P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8" sqref="C18"/>
    </sheetView>
  </sheetViews>
  <sheetFormatPr defaultRowHeight="15" x14ac:dyDescent="0.25"/>
  <cols>
    <col min="1" max="1" width="33.42578125" bestFit="1" customWidth="1"/>
    <col min="2" max="2" width="13.140625" bestFit="1" customWidth="1"/>
    <col min="3" max="3" width="4.5703125" bestFit="1" customWidth="1"/>
    <col min="4" max="4" width="14.5703125" bestFit="1" customWidth="1"/>
  </cols>
  <sheetData>
    <row r="1" spans="1:4" x14ac:dyDescent="0.25">
      <c r="A1" s="36" t="s">
        <v>445</v>
      </c>
    </row>
    <row r="4" spans="1:4" x14ac:dyDescent="0.25">
      <c r="A4" t="s">
        <v>446</v>
      </c>
      <c r="B4" s="100">
        <v>630000</v>
      </c>
    </row>
    <row r="6" spans="1:4" x14ac:dyDescent="0.25">
      <c r="A6" t="s">
        <v>447</v>
      </c>
      <c r="B6" s="100">
        <v>130000</v>
      </c>
    </row>
    <row r="8" spans="1:4" x14ac:dyDescent="0.25">
      <c r="A8" s="36" t="s">
        <v>448</v>
      </c>
      <c r="B8" s="41">
        <f>+B4-B6</f>
        <v>500000</v>
      </c>
    </row>
    <row r="10" spans="1:4" x14ac:dyDescent="0.25">
      <c r="A10" t="s">
        <v>449</v>
      </c>
      <c r="B10" s="100">
        <f>+$B$8*C10</f>
        <v>50000</v>
      </c>
      <c r="C10" s="101">
        <v>0.1</v>
      </c>
      <c r="D10" t="s">
        <v>450</v>
      </c>
    </row>
    <row r="11" spans="1:4" x14ac:dyDescent="0.25">
      <c r="B11" s="100">
        <f t="shared" ref="B11:B13" si="0">+$B$8*C11</f>
        <v>250000</v>
      </c>
      <c r="C11" s="101">
        <v>0.5</v>
      </c>
      <c r="D11" t="s">
        <v>429</v>
      </c>
    </row>
    <row r="12" spans="1:4" x14ac:dyDescent="0.25">
      <c r="B12" s="100">
        <f t="shared" si="0"/>
        <v>100000</v>
      </c>
      <c r="C12" s="101">
        <v>0.2</v>
      </c>
      <c r="D12" t="s">
        <v>451</v>
      </c>
    </row>
    <row r="13" spans="1:4" x14ac:dyDescent="0.25">
      <c r="B13" s="100">
        <f t="shared" si="0"/>
        <v>100000</v>
      </c>
      <c r="C13" s="101">
        <v>0.2</v>
      </c>
      <c r="D13" t="s">
        <v>452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G32" sqref="G32"/>
    </sheetView>
  </sheetViews>
  <sheetFormatPr defaultRowHeight="15" x14ac:dyDescent="0.25"/>
  <cols>
    <col min="1" max="1" width="22.42578125" style="36" bestFit="1" customWidth="1"/>
    <col min="2" max="2" width="12.42578125" customWidth="1"/>
    <col min="3" max="3" width="15.42578125" customWidth="1"/>
    <col min="4" max="4" width="14.5703125" bestFit="1" customWidth="1"/>
    <col min="5" max="5" width="9.7109375" bestFit="1" customWidth="1"/>
    <col min="6" max="6" width="11.5703125" bestFit="1" customWidth="1"/>
    <col min="7" max="7" width="11.7109375" customWidth="1"/>
    <col min="8" max="8" width="14.42578125" customWidth="1"/>
  </cols>
  <sheetData>
    <row r="1" spans="1:8" ht="47.25" x14ac:dyDescent="0.25">
      <c r="B1" s="8" t="s">
        <v>430</v>
      </c>
      <c r="C1" s="72" t="s">
        <v>435</v>
      </c>
      <c r="D1" s="8" t="s">
        <v>436</v>
      </c>
      <c r="E1" s="102"/>
      <c r="F1" s="8" t="s">
        <v>431</v>
      </c>
      <c r="G1" s="8" t="s">
        <v>432</v>
      </c>
      <c r="H1" s="73" t="s">
        <v>433</v>
      </c>
    </row>
    <row r="2" spans="1:8" x14ac:dyDescent="0.25">
      <c r="B2" s="70"/>
      <c r="C2" s="66"/>
      <c r="D2" s="70"/>
      <c r="E2" s="66"/>
      <c r="F2" s="70"/>
      <c r="G2" s="70"/>
      <c r="H2" s="67"/>
    </row>
    <row r="3" spans="1:8" x14ac:dyDescent="0.25">
      <c r="A3" s="36" t="s">
        <v>437</v>
      </c>
      <c r="B3" s="71">
        <v>33900</v>
      </c>
      <c r="C3" s="68">
        <v>52930.87</v>
      </c>
      <c r="D3" s="71">
        <v>43800</v>
      </c>
      <c r="E3" s="66"/>
      <c r="F3" s="74">
        <v>-45000</v>
      </c>
      <c r="G3" s="74">
        <v>88800</v>
      </c>
      <c r="H3" s="69">
        <v>43800</v>
      </c>
    </row>
    <row r="4" spans="1:8" x14ac:dyDescent="0.25">
      <c r="B4" s="71"/>
      <c r="C4" s="68"/>
      <c r="D4" s="71"/>
      <c r="E4" s="66"/>
      <c r="F4" s="74"/>
      <c r="G4" s="74"/>
      <c r="H4" s="69"/>
    </row>
    <row r="5" spans="1:8" x14ac:dyDescent="0.25">
      <c r="A5" s="36" t="s">
        <v>438</v>
      </c>
      <c r="B5" s="71">
        <v>40000</v>
      </c>
      <c r="C5" s="68">
        <v>39453.600000000006</v>
      </c>
      <c r="D5" s="71">
        <v>40000</v>
      </c>
      <c r="E5" s="66"/>
      <c r="F5" s="74">
        <v>-15000</v>
      </c>
      <c r="G5" s="74">
        <v>55000</v>
      </c>
      <c r="H5" s="69">
        <v>40000</v>
      </c>
    </row>
    <row r="6" spans="1:8" x14ac:dyDescent="0.25">
      <c r="B6" s="71"/>
      <c r="C6" s="68"/>
      <c r="D6" s="71"/>
      <c r="E6" s="66"/>
      <c r="F6" s="74"/>
      <c r="G6" s="74"/>
      <c r="H6" s="69"/>
    </row>
    <row r="7" spans="1:8" x14ac:dyDescent="0.25">
      <c r="A7" s="36" t="s">
        <v>107</v>
      </c>
      <c r="B7" s="71">
        <v>138500</v>
      </c>
      <c r="C7" s="68">
        <v>149848.89000000001</v>
      </c>
      <c r="D7" s="71">
        <v>163262</v>
      </c>
      <c r="E7" s="66"/>
      <c r="F7" s="74">
        <v>-58500</v>
      </c>
      <c r="G7" s="74">
        <v>221762</v>
      </c>
      <c r="H7" s="69">
        <v>163262</v>
      </c>
    </row>
    <row r="8" spans="1:8" x14ac:dyDescent="0.25">
      <c r="B8" s="71"/>
      <c r="C8" s="68"/>
      <c r="D8" s="71"/>
      <c r="E8" s="66"/>
      <c r="F8" s="74"/>
      <c r="G8" s="74"/>
      <c r="H8" s="69"/>
    </row>
    <row r="9" spans="1:8" x14ac:dyDescent="0.25">
      <c r="A9" s="36" t="s">
        <v>434</v>
      </c>
      <c r="B9" s="71">
        <v>-819459</v>
      </c>
      <c r="C9" s="68">
        <v>-931274.4599999995</v>
      </c>
      <c r="D9" s="71">
        <v>-775186.33621400036</v>
      </c>
      <c r="E9" s="66"/>
      <c r="F9" s="74">
        <v>-4537600.7700000005</v>
      </c>
      <c r="G9" s="74">
        <v>3762414.4337860001</v>
      </c>
      <c r="H9" s="69">
        <v>-775186.33621400036</v>
      </c>
    </row>
    <row r="10" spans="1:8" x14ac:dyDescent="0.25">
      <c r="B10" s="71"/>
      <c r="C10" s="68"/>
      <c r="D10" s="71"/>
      <c r="E10" s="66"/>
      <c r="F10" s="74"/>
      <c r="G10" s="74"/>
      <c r="H10" s="69"/>
    </row>
    <row r="11" spans="1:8" x14ac:dyDescent="0.25">
      <c r="A11" s="36" t="s">
        <v>439</v>
      </c>
      <c r="B11" s="71">
        <v>116100</v>
      </c>
      <c r="C11" s="68">
        <v>107127.59000000003</v>
      </c>
      <c r="D11" s="71">
        <v>104171</v>
      </c>
      <c r="E11" s="66"/>
      <c r="F11" s="74">
        <v>-182000</v>
      </c>
      <c r="G11" s="74">
        <v>286171</v>
      </c>
      <c r="H11" s="69">
        <v>104171</v>
      </c>
    </row>
    <row r="12" spans="1:8" x14ac:dyDescent="0.25">
      <c r="B12" s="71"/>
      <c r="C12" s="68"/>
      <c r="D12" s="71"/>
      <c r="E12" s="66"/>
      <c r="F12" s="74"/>
      <c r="G12" s="74"/>
      <c r="H12" s="69"/>
    </row>
    <row r="13" spans="1:8" x14ac:dyDescent="0.25">
      <c r="A13" s="36" t="s">
        <v>112</v>
      </c>
      <c r="B13" s="71">
        <v>112968</v>
      </c>
      <c r="C13" s="68">
        <v>363410.17000000086</v>
      </c>
      <c r="D13" s="71">
        <v>435857</v>
      </c>
      <c r="E13" s="66"/>
      <c r="F13" s="74">
        <v>-3643400</v>
      </c>
      <c r="G13" s="74">
        <v>4079257</v>
      </c>
      <c r="H13" s="69">
        <v>435857</v>
      </c>
    </row>
    <row r="14" spans="1:8" x14ac:dyDescent="0.25">
      <c r="B14" s="71"/>
      <c r="C14" s="68"/>
      <c r="D14" s="71"/>
      <c r="E14" s="66"/>
      <c r="F14" s="74"/>
      <c r="G14" s="74"/>
      <c r="H14" s="69"/>
    </row>
    <row r="15" spans="1:8" x14ac:dyDescent="0.25">
      <c r="A15" s="36" t="s">
        <v>440</v>
      </c>
      <c r="B15" s="71">
        <v>-424787</v>
      </c>
      <c r="C15" s="68">
        <v>-586690.03500000061</v>
      </c>
      <c r="D15" s="71">
        <v>-650824</v>
      </c>
      <c r="E15" s="66"/>
      <c r="F15" s="74">
        <v>-2246977</v>
      </c>
      <c r="G15" s="74">
        <v>1596153</v>
      </c>
      <c r="H15" s="69">
        <v>-650824</v>
      </c>
    </row>
    <row r="16" spans="1:8" x14ac:dyDescent="0.25">
      <c r="B16" s="71"/>
      <c r="C16" s="68"/>
      <c r="D16" s="71"/>
      <c r="E16" s="66"/>
      <c r="F16" s="74"/>
      <c r="G16" s="74"/>
      <c r="H16" s="69"/>
    </row>
    <row r="17" spans="1:8" x14ac:dyDescent="0.25">
      <c r="A17" s="36" t="s">
        <v>441</v>
      </c>
      <c r="B17" s="71">
        <v>217500</v>
      </c>
      <c r="C17" s="68">
        <v>233644.08000000002</v>
      </c>
      <c r="D17" s="71">
        <v>181000</v>
      </c>
      <c r="E17" s="66"/>
      <c r="F17" s="74">
        <v>0</v>
      </c>
      <c r="G17" s="74">
        <v>181000</v>
      </c>
      <c r="H17" s="69">
        <v>181000</v>
      </c>
    </row>
    <row r="18" spans="1:8" x14ac:dyDescent="0.25">
      <c r="B18" s="71"/>
      <c r="C18" s="68"/>
      <c r="D18" s="71"/>
      <c r="E18" s="66"/>
      <c r="F18" s="74"/>
      <c r="G18" s="74"/>
      <c r="H18" s="69"/>
    </row>
    <row r="19" spans="1:8" x14ac:dyDescent="0.25">
      <c r="A19" s="36" t="s">
        <v>442</v>
      </c>
      <c r="B19" s="71">
        <v>221841</v>
      </c>
      <c r="C19" s="68">
        <v>165817.19</v>
      </c>
      <c r="D19" s="71">
        <v>279970</v>
      </c>
      <c r="E19" s="66"/>
      <c r="F19" s="74">
        <v>-276500</v>
      </c>
      <c r="G19" s="74">
        <v>556470</v>
      </c>
      <c r="H19" s="69">
        <v>279970</v>
      </c>
    </row>
    <row r="20" spans="1:8" x14ac:dyDescent="0.25">
      <c r="B20" s="71"/>
      <c r="C20" s="68"/>
      <c r="D20" s="71"/>
      <c r="E20" s="66"/>
      <c r="F20" s="74"/>
      <c r="G20" s="74"/>
      <c r="H20" s="69"/>
    </row>
    <row r="21" spans="1:8" x14ac:dyDescent="0.25">
      <c r="A21" s="36" t="s">
        <v>116</v>
      </c>
      <c r="B21" s="71">
        <v>-7800</v>
      </c>
      <c r="C21" s="68">
        <v>705.32000000000698</v>
      </c>
      <c r="D21" s="71">
        <v>-11447</v>
      </c>
      <c r="E21" s="66"/>
      <c r="F21" s="74">
        <v>-220000</v>
      </c>
      <c r="G21" s="74">
        <v>208553</v>
      </c>
      <c r="H21" s="69">
        <v>-11447</v>
      </c>
    </row>
    <row r="22" spans="1:8" x14ac:dyDescent="0.25">
      <c r="B22" s="71"/>
      <c r="C22" s="68"/>
      <c r="D22" s="71"/>
      <c r="E22" s="66"/>
      <c r="F22" s="74"/>
      <c r="G22" s="74"/>
      <c r="H22" s="69"/>
    </row>
    <row r="23" spans="1:8" x14ac:dyDescent="0.25">
      <c r="A23" s="36" t="s">
        <v>443</v>
      </c>
      <c r="B23" s="71">
        <v>31300</v>
      </c>
      <c r="C23" s="68">
        <v>71217.035000000033</v>
      </c>
      <c r="D23" s="71">
        <v>7936</v>
      </c>
      <c r="E23" s="66"/>
      <c r="F23" s="74">
        <v>-517255</v>
      </c>
      <c r="G23" s="74">
        <v>525191</v>
      </c>
      <c r="H23" s="69">
        <v>7936</v>
      </c>
    </row>
    <row r="24" spans="1:8" x14ac:dyDescent="0.25">
      <c r="B24" s="71"/>
      <c r="C24" s="68"/>
      <c r="D24" s="71"/>
      <c r="E24" s="66"/>
      <c r="F24" s="74"/>
      <c r="G24" s="74"/>
      <c r="H24" s="69"/>
    </row>
    <row r="25" spans="1:8" s="36" customFormat="1" ht="15.75" thickBot="1" x14ac:dyDescent="0.3">
      <c r="A25" s="79" t="s">
        <v>420</v>
      </c>
      <c r="B25" s="75">
        <f>SUM(B3:B24)</f>
        <v>-339937</v>
      </c>
      <c r="C25" s="76">
        <f>SUM(C3:C24)</f>
        <v>-333809.74999999919</v>
      </c>
      <c r="D25" s="75">
        <f>SUM(D3:D24)</f>
        <v>-181461.33621400036</v>
      </c>
      <c r="E25" s="77"/>
      <c r="F25" s="75">
        <f>SUM(F3:F23)</f>
        <v>-11742232.77</v>
      </c>
      <c r="G25" s="75">
        <f>SUM(G3:G23)</f>
        <v>11560771.433786001</v>
      </c>
      <c r="H25" s="78">
        <f>SUM(H3:H23)</f>
        <v>-181461.33621400036</v>
      </c>
    </row>
    <row r="27" spans="1:8" ht="15.75" x14ac:dyDescent="0.25">
      <c r="B27" s="80"/>
      <c r="C27" s="81"/>
      <c r="D27" s="81"/>
      <c r="E27" s="80"/>
      <c r="F27" s="82"/>
    </row>
    <row r="28" spans="1:8" ht="15.6" x14ac:dyDescent="0.3">
      <c r="B28" s="80"/>
      <c r="C28" s="81"/>
      <c r="D28" s="81"/>
      <c r="E28" s="80"/>
      <c r="F28" s="80"/>
    </row>
    <row r="29" spans="1:8" ht="14.45" x14ac:dyDescent="0.3">
      <c r="B29" s="80"/>
      <c r="C29" s="82"/>
      <c r="D29" s="82"/>
      <c r="E29" s="80"/>
      <c r="F29" s="8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3"/>
  <sheetViews>
    <sheetView topLeftCell="I1" workbookViewId="0">
      <pane ySplit="1" topLeftCell="A2" activePane="bottomLeft" state="frozen"/>
      <selection pane="bottomLeft" activeCell="N1" sqref="N1:N1048576"/>
    </sheetView>
  </sheetViews>
  <sheetFormatPr defaultRowHeight="15" x14ac:dyDescent="0.25"/>
  <cols>
    <col min="1" max="1" width="12" bestFit="1" customWidth="1"/>
    <col min="2" max="2" width="53.5703125" bestFit="1" customWidth="1"/>
    <col min="3" max="3" width="16.5703125" customWidth="1"/>
    <col min="4" max="4" width="14.5703125" style="85" customWidth="1"/>
    <col min="5" max="5" width="14.5703125" customWidth="1"/>
    <col min="6" max="6" width="20" customWidth="1"/>
    <col min="7" max="7" width="19.7109375" customWidth="1"/>
    <col min="8" max="8" width="16.5703125" customWidth="1"/>
    <col min="9" max="9" width="15.28515625" customWidth="1"/>
    <col min="10" max="10" width="10.140625" customWidth="1"/>
    <col min="11" max="11" width="11.140625" customWidth="1"/>
    <col min="12" max="12" width="18.28515625" customWidth="1"/>
    <col min="13" max="13" width="12.42578125" customWidth="1"/>
    <col min="14" max="14" width="30.7109375" customWidth="1"/>
    <col min="15" max="15" width="16.5703125" customWidth="1"/>
    <col min="16" max="16" width="15" customWidth="1"/>
    <col min="17" max="17" width="10.85546875" bestFit="1" customWidth="1"/>
    <col min="18" max="18" width="21.7109375" customWidth="1"/>
    <col min="19" max="19" width="23.5703125" bestFit="1" customWidth="1"/>
  </cols>
  <sheetData>
    <row r="1" spans="1:19" s="36" customFormat="1" x14ac:dyDescent="0.25">
      <c r="A1" s="36" t="s">
        <v>0</v>
      </c>
      <c r="B1" s="36" t="s">
        <v>1</v>
      </c>
      <c r="D1" s="83" t="s">
        <v>346</v>
      </c>
      <c r="E1" s="36" t="s">
        <v>346</v>
      </c>
      <c r="F1" s="36" t="s">
        <v>105</v>
      </c>
      <c r="G1" s="36" t="s">
        <v>106</v>
      </c>
      <c r="H1" s="36" t="s">
        <v>107</v>
      </c>
      <c r="I1" s="36" t="s">
        <v>108</v>
      </c>
      <c r="J1" s="36" t="s">
        <v>109</v>
      </c>
      <c r="K1" s="36" t="s">
        <v>110</v>
      </c>
      <c r="L1" s="36" t="s">
        <v>111</v>
      </c>
      <c r="M1" s="36" t="s">
        <v>112</v>
      </c>
      <c r="N1" s="36" t="s">
        <v>113</v>
      </c>
      <c r="O1" s="36" t="s">
        <v>114</v>
      </c>
      <c r="P1" s="36" t="s">
        <v>115</v>
      </c>
      <c r="Q1" s="36" t="s">
        <v>116</v>
      </c>
      <c r="R1" s="36" t="s">
        <v>117</v>
      </c>
      <c r="S1" s="36" t="s">
        <v>118</v>
      </c>
    </row>
    <row r="2" spans="1:19" x14ac:dyDescent="0.25">
      <c r="A2">
        <v>5</v>
      </c>
      <c r="B2" t="s">
        <v>2</v>
      </c>
      <c r="C2" s="49">
        <f t="shared" ref="C2:C65" si="0">+E2-D2</f>
        <v>-39613.189999999478</v>
      </c>
      <c r="D2" s="84">
        <v>-11945582.17</v>
      </c>
      <c r="E2" s="49">
        <v>-11985195.359999999</v>
      </c>
      <c r="F2" s="49">
        <v>-439914.27</v>
      </c>
      <c r="G2" s="49">
        <v>-1430.2</v>
      </c>
      <c r="H2" s="49">
        <v>-58641.43</v>
      </c>
      <c r="I2" s="49">
        <v>-4644015.82</v>
      </c>
      <c r="L2" s="49">
        <v>-9900</v>
      </c>
      <c r="M2" s="49">
        <v>-3766454.16</v>
      </c>
      <c r="N2" s="49">
        <v>-2163230.5499999998</v>
      </c>
      <c r="O2" s="49">
        <v>-314774.99</v>
      </c>
      <c r="P2" s="49">
        <v>-367434.9</v>
      </c>
      <c r="Q2" s="49">
        <v>-219399.04000000001</v>
      </c>
    </row>
    <row r="3" spans="1:19" x14ac:dyDescent="0.25">
      <c r="A3">
        <v>5001</v>
      </c>
      <c r="B3" t="s">
        <v>347</v>
      </c>
      <c r="C3" s="49">
        <f t="shared" si="0"/>
        <v>-5973.4500000001863</v>
      </c>
      <c r="D3" s="84">
        <v>-8172606.4900000002</v>
      </c>
      <c r="E3" s="49">
        <v>-8178579.9400000004</v>
      </c>
      <c r="F3" s="49">
        <v>-431424.27</v>
      </c>
      <c r="G3" s="49">
        <v>-1430.2</v>
      </c>
      <c r="H3" s="49">
        <v>-4968</v>
      </c>
      <c r="I3" s="49">
        <v>-4644033.07</v>
      </c>
      <c r="L3" s="49">
        <v>-9900</v>
      </c>
      <c r="M3" s="49">
        <v>-276264.02</v>
      </c>
      <c r="N3" s="49">
        <v>-2162793.64</v>
      </c>
      <c r="O3" s="49">
        <v>-280434.5</v>
      </c>
      <c r="P3" s="49">
        <v>-367434.9</v>
      </c>
      <c r="Q3">
        <v>102.66</v>
      </c>
    </row>
    <row r="4" spans="1:19" x14ac:dyDescent="0.25">
      <c r="A4">
        <v>5001001</v>
      </c>
      <c r="B4" t="s">
        <v>3</v>
      </c>
      <c r="C4" s="49">
        <f t="shared" si="0"/>
        <v>-800</v>
      </c>
      <c r="D4" s="84">
        <v>-3812617.08</v>
      </c>
      <c r="E4" s="49">
        <v>-3813417.08</v>
      </c>
      <c r="F4" s="49">
        <v>-436206.27</v>
      </c>
      <c r="G4" s="49">
        <v>-1430.2</v>
      </c>
      <c r="H4" s="49">
        <v>-5000</v>
      </c>
      <c r="I4" s="49">
        <v>-477939.36</v>
      </c>
      <c r="L4" s="49">
        <v>-9900</v>
      </c>
      <c r="M4" s="49">
        <v>-274504.69</v>
      </c>
      <c r="N4" s="49">
        <v>-2322749.16</v>
      </c>
      <c r="O4" s="49">
        <v>-67696.5</v>
      </c>
      <c r="P4" s="49">
        <v>-217990.9</v>
      </c>
    </row>
    <row r="5" spans="1:19" x14ac:dyDescent="0.25">
      <c r="A5">
        <v>500100100100</v>
      </c>
      <c r="B5" t="s">
        <v>4</v>
      </c>
      <c r="C5" s="49">
        <f t="shared" si="0"/>
        <v>0</v>
      </c>
    </row>
    <row r="6" spans="1:19" x14ac:dyDescent="0.25">
      <c r="A6">
        <v>5001001001000040</v>
      </c>
      <c r="B6" t="s">
        <v>348</v>
      </c>
      <c r="C6" s="49">
        <f t="shared" si="0"/>
        <v>0</v>
      </c>
    </row>
    <row r="7" spans="1:19" x14ac:dyDescent="0.25">
      <c r="A7">
        <v>500100100200</v>
      </c>
      <c r="B7" t="s">
        <v>5</v>
      </c>
      <c r="C7" s="49">
        <f t="shared" si="0"/>
        <v>0</v>
      </c>
    </row>
    <row r="8" spans="1:19" x14ac:dyDescent="0.25">
      <c r="A8">
        <v>500100100300</v>
      </c>
      <c r="B8" t="s">
        <v>119</v>
      </c>
      <c r="C8" s="49">
        <f t="shared" si="0"/>
        <v>-800</v>
      </c>
      <c r="D8" s="84">
        <v>-1975595.81</v>
      </c>
      <c r="E8" s="49">
        <v>-1976395.81</v>
      </c>
      <c r="F8" s="49">
        <v>-5150</v>
      </c>
      <c r="G8" s="49">
        <v>-1430.2</v>
      </c>
      <c r="H8" s="49">
        <v>-5000</v>
      </c>
      <c r="I8" s="49">
        <v>-140560.35999999999</v>
      </c>
      <c r="L8" s="49">
        <v>-9900</v>
      </c>
      <c r="M8" s="49">
        <v>-274504.69</v>
      </c>
      <c r="N8" s="49">
        <v>-1254163.1599999999</v>
      </c>
      <c r="O8" s="49">
        <v>-67696.5</v>
      </c>
      <c r="P8" s="49">
        <v>-217990.9</v>
      </c>
    </row>
    <row r="9" spans="1:19" x14ac:dyDescent="0.25">
      <c r="A9">
        <v>5001001003000010</v>
      </c>
      <c r="B9" t="s">
        <v>120</v>
      </c>
      <c r="C9" s="49">
        <f t="shared" si="0"/>
        <v>0</v>
      </c>
      <c r="D9" s="84">
        <v>-1182411</v>
      </c>
      <c r="E9" s="49">
        <v>-1182411</v>
      </c>
      <c r="N9" s="87">
        <v>-1182411</v>
      </c>
    </row>
    <row r="10" spans="1:19" x14ac:dyDescent="0.25">
      <c r="A10">
        <v>5001001003000020</v>
      </c>
      <c r="B10" t="s">
        <v>349</v>
      </c>
      <c r="C10" s="49">
        <f t="shared" si="0"/>
        <v>0</v>
      </c>
      <c r="N10" s="88"/>
    </row>
    <row r="11" spans="1:19" x14ac:dyDescent="0.25">
      <c r="A11">
        <v>5001001003000030</v>
      </c>
      <c r="B11" t="s">
        <v>121</v>
      </c>
      <c r="C11" s="53">
        <f t="shared" si="0"/>
        <v>-800</v>
      </c>
      <c r="D11" s="84">
        <v>-504394.1</v>
      </c>
      <c r="E11" s="49">
        <v>-505194.1</v>
      </c>
      <c r="F11" s="87">
        <v>-5150</v>
      </c>
      <c r="G11" s="87">
        <v>-1430.2</v>
      </c>
      <c r="H11" s="86">
        <v>-5000</v>
      </c>
      <c r="I11" s="86">
        <v>-140560.35999999999</v>
      </c>
      <c r="L11" s="86">
        <v>-9900</v>
      </c>
      <c r="M11" s="86">
        <v>-7718.61</v>
      </c>
      <c r="N11" s="87">
        <v>-49747.53</v>
      </c>
      <c r="O11" s="87">
        <v>-67696.5</v>
      </c>
      <c r="P11" s="87">
        <v>-217990.9</v>
      </c>
    </row>
    <row r="12" spans="1:19" x14ac:dyDescent="0.25">
      <c r="A12">
        <v>5001001003000050</v>
      </c>
      <c r="B12" t="s">
        <v>350</v>
      </c>
      <c r="C12" s="49">
        <f t="shared" si="0"/>
        <v>0</v>
      </c>
      <c r="D12" s="84">
        <v>-22004.63</v>
      </c>
      <c r="E12" s="49">
        <v>-22004.63</v>
      </c>
      <c r="N12" s="87">
        <v>-22004.63</v>
      </c>
    </row>
    <row r="13" spans="1:19" x14ac:dyDescent="0.25">
      <c r="A13">
        <v>5001001003000050</v>
      </c>
      <c r="B13" t="s">
        <v>351</v>
      </c>
      <c r="C13" s="49">
        <f t="shared" si="0"/>
        <v>0</v>
      </c>
      <c r="D13" s="84">
        <v>-266786.08</v>
      </c>
      <c r="E13" s="49">
        <v>-266786.08</v>
      </c>
      <c r="M13" s="86">
        <v>-266786.08</v>
      </c>
    </row>
    <row r="14" spans="1:19" x14ac:dyDescent="0.25">
      <c r="A14">
        <v>500100100400</v>
      </c>
      <c r="B14" t="s">
        <v>352</v>
      </c>
      <c r="C14" s="49">
        <f t="shared" si="0"/>
        <v>0</v>
      </c>
      <c r="D14" s="84">
        <v>-431056.27</v>
      </c>
      <c r="E14" s="49">
        <v>-431056.27</v>
      </c>
      <c r="F14" s="49">
        <v>-431056.27</v>
      </c>
    </row>
    <row r="15" spans="1:19" x14ac:dyDescent="0.25">
      <c r="A15">
        <v>5001001004000020</v>
      </c>
      <c r="B15" t="s">
        <v>353</v>
      </c>
      <c r="C15" s="49">
        <f t="shared" si="0"/>
        <v>0</v>
      </c>
      <c r="D15" s="84">
        <v>-431056.27</v>
      </c>
      <c r="E15" s="49">
        <v>-431056.27</v>
      </c>
      <c r="F15" s="53">
        <v>-431056.27</v>
      </c>
    </row>
    <row r="16" spans="1:19" x14ac:dyDescent="0.25">
      <c r="A16">
        <v>5001001004000020</v>
      </c>
      <c r="B16" t="s">
        <v>325</v>
      </c>
      <c r="C16" s="49">
        <f t="shared" si="0"/>
        <v>0</v>
      </c>
    </row>
    <row r="17" spans="1:17" x14ac:dyDescent="0.25">
      <c r="A17">
        <v>500100100500</v>
      </c>
      <c r="B17" t="s">
        <v>122</v>
      </c>
      <c r="C17" s="49">
        <f t="shared" si="0"/>
        <v>0</v>
      </c>
      <c r="D17" s="84">
        <v>-660566</v>
      </c>
      <c r="E17" s="49">
        <v>-660566</v>
      </c>
      <c r="N17" s="49">
        <v>-660566</v>
      </c>
    </row>
    <row r="18" spans="1:17" x14ac:dyDescent="0.25">
      <c r="A18">
        <v>5001001005000010</v>
      </c>
      <c r="B18" t="s">
        <v>123</v>
      </c>
      <c r="C18" s="49">
        <f t="shared" si="0"/>
        <v>0</v>
      </c>
      <c r="D18" s="84">
        <v>-660566</v>
      </c>
      <c r="E18" s="49">
        <v>-660566</v>
      </c>
      <c r="N18" s="87">
        <v>-660566</v>
      </c>
    </row>
    <row r="19" spans="1:17" x14ac:dyDescent="0.25">
      <c r="A19">
        <v>5001001005000030</v>
      </c>
      <c r="B19" t="s">
        <v>354</v>
      </c>
      <c r="C19" s="49">
        <f t="shared" si="0"/>
        <v>0</v>
      </c>
    </row>
    <row r="20" spans="1:17" x14ac:dyDescent="0.25">
      <c r="A20">
        <v>500100100600</v>
      </c>
      <c r="B20" t="s">
        <v>124</v>
      </c>
      <c r="C20" s="49">
        <f t="shared" si="0"/>
        <v>0</v>
      </c>
    </row>
    <row r="21" spans="1:17" x14ac:dyDescent="0.25">
      <c r="A21">
        <v>500100100700</v>
      </c>
      <c r="B21" t="s">
        <v>125</v>
      </c>
      <c r="C21" s="49">
        <f t="shared" si="0"/>
        <v>0</v>
      </c>
      <c r="D21" s="84">
        <v>-745399</v>
      </c>
      <c r="E21" s="49">
        <v>-745399</v>
      </c>
      <c r="I21" s="49">
        <v>-337379</v>
      </c>
      <c r="N21" s="49">
        <v>-408020</v>
      </c>
    </row>
    <row r="22" spans="1:17" x14ac:dyDescent="0.25">
      <c r="A22">
        <v>5001001007000010</v>
      </c>
      <c r="B22" t="s">
        <v>126</v>
      </c>
      <c r="C22" s="49">
        <f t="shared" si="0"/>
        <v>0</v>
      </c>
      <c r="D22" s="84">
        <v>-745399</v>
      </c>
      <c r="E22" s="49">
        <v>-745399</v>
      </c>
      <c r="I22" s="86">
        <v>-337379</v>
      </c>
      <c r="N22" s="87">
        <v>-408020</v>
      </c>
    </row>
    <row r="23" spans="1:17" x14ac:dyDescent="0.25">
      <c r="A23">
        <v>5001002</v>
      </c>
      <c r="B23" t="s">
        <v>6</v>
      </c>
      <c r="C23" s="49">
        <f t="shared" si="0"/>
        <v>0</v>
      </c>
      <c r="D23" s="84">
        <v>-148945</v>
      </c>
      <c r="E23" s="49">
        <v>-148945</v>
      </c>
      <c r="M23">
        <v>-368</v>
      </c>
      <c r="P23" s="49">
        <v>-148577</v>
      </c>
    </row>
    <row r="24" spans="1:17" x14ac:dyDescent="0.25">
      <c r="A24">
        <v>500100200100</v>
      </c>
      <c r="B24" t="s">
        <v>6</v>
      </c>
      <c r="C24" s="49">
        <f t="shared" si="0"/>
        <v>0</v>
      </c>
      <c r="D24" s="84">
        <v>-148945</v>
      </c>
      <c r="E24" s="49">
        <v>-148945</v>
      </c>
      <c r="M24">
        <v>-368</v>
      </c>
      <c r="P24" s="49">
        <v>-148577</v>
      </c>
    </row>
    <row r="25" spans="1:17" x14ac:dyDescent="0.25">
      <c r="A25">
        <v>5001002001000010</v>
      </c>
      <c r="B25" t="s">
        <v>127</v>
      </c>
      <c r="C25" s="49">
        <f t="shared" si="0"/>
        <v>0</v>
      </c>
      <c r="D25" s="84">
        <v>-148577</v>
      </c>
      <c r="E25" s="49">
        <v>-148577</v>
      </c>
      <c r="P25" s="87">
        <v>-148577</v>
      </c>
    </row>
    <row r="26" spans="1:17" x14ac:dyDescent="0.25">
      <c r="A26">
        <v>5001002001000020</v>
      </c>
      <c r="B26" t="s">
        <v>128</v>
      </c>
      <c r="C26" s="49">
        <f t="shared" si="0"/>
        <v>0</v>
      </c>
    </row>
    <row r="27" spans="1:17" x14ac:dyDescent="0.25">
      <c r="A27">
        <v>5001002001000030</v>
      </c>
      <c r="B27" t="s">
        <v>129</v>
      </c>
      <c r="C27" s="49">
        <f t="shared" si="0"/>
        <v>0</v>
      </c>
      <c r="D27" s="85">
        <v>-368</v>
      </c>
      <c r="E27">
        <v>-368</v>
      </c>
      <c r="M27" s="89">
        <v>-368</v>
      </c>
    </row>
    <row r="28" spans="1:17" x14ac:dyDescent="0.25">
      <c r="A28">
        <v>5001003</v>
      </c>
      <c r="B28" t="s">
        <v>355</v>
      </c>
      <c r="C28" s="49">
        <f t="shared" si="0"/>
        <v>0</v>
      </c>
    </row>
    <row r="29" spans="1:17" x14ac:dyDescent="0.25">
      <c r="A29">
        <v>500100300100</v>
      </c>
      <c r="B29" t="s">
        <v>182</v>
      </c>
      <c r="C29" s="49">
        <f t="shared" si="0"/>
        <v>0</v>
      </c>
    </row>
    <row r="30" spans="1:17" x14ac:dyDescent="0.25">
      <c r="A30">
        <v>5001004</v>
      </c>
      <c r="B30" t="s">
        <v>130</v>
      </c>
      <c r="C30" s="49">
        <f t="shared" si="0"/>
        <v>-1006</v>
      </c>
      <c r="D30" s="84">
        <v>-210641.4</v>
      </c>
      <c r="E30" s="49">
        <v>-211647.4</v>
      </c>
      <c r="H30">
        <v>32</v>
      </c>
      <c r="I30" s="49">
        <v>-2757.4</v>
      </c>
      <c r="N30" s="49">
        <v>-1830</v>
      </c>
      <c r="O30" s="49">
        <v>-206558</v>
      </c>
      <c r="Q30">
        <v>-534</v>
      </c>
    </row>
    <row r="31" spans="1:17" x14ac:dyDescent="0.25">
      <c r="A31">
        <v>500100400100</v>
      </c>
      <c r="B31" t="s">
        <v>130</v>
      </c>
      <c r="C31" s="49">
        <f t="shared" si="0"/>
        <v>-1006</v>
      </c>
      <c r="D31" s="84">
        <v>-210641.4</v>
      </c>
      <c r="E31" s="49">
        <v>-211647.4</v>
      </c>
      <c r="H31">
        <v>32</v>
      </c>
      <c r="I31" s="49">
        <v>-2757.4</v>
      </c>
      <c r="N31" s="49">
        <v>-1830</v>
      </c>
      <c r="O31" s="49">
        <v>-206558</v>
      </c>
      <c r="Q31">
        <v>-534</v>
      </c>
    </row>
    <row r="32" spans="1:17" x14ac:dyDescent="0.25">
      <c r="A32">
        <v>5001004001000010</v>
      </c>
      <c r="B32" t="s">
        <v>131</v>
      </c>
      <c r="C32" s="49">
        <f t="shared" si="0"/>
        <v>0</v>
      </c>
      <c r="D32" s="84">
        <v>-2700</v>
      </c>
      <c r="E32" s="49">
        <v>-2700</v>
      </c>
      <c r="N32" s="88">
        <v>-90</v>
      </c>
      <c r="O32" s="87">
        <v>-2610</v>
      </c>
    </row>
    <row r="33" spans="1:17" x14ac:dyDescent="0.25">
      <c r="A33">
        <v>5001004001000020</v>
      </c>
      <c r="B33" t="s">
        <v>132</v>
      </c>
      <c r="C33" s="49">
        <f t="shared" si="0"/>
        <v>0</v>
      </c>
      <c r="D33" s="84">
        <v>-1283</v>
      </c>
      <c r="E33" s="49">
        <v>-1283</v>
      </c>
      <c r="O33" s="87">
        <v>-1283</v>
      </c>
    </row>
    <row r="34" spans="1:17" x14ac:dyDescent="0.25">
      <c r="A34">
        <v>5001004001000030</v>
      </c>
      <c r="B34" t="s">
        <v>133</v>
      </c>
      <c r="C34" s="53">
        <f t="shared" si="0"/>
        <v>-980</v>
      </c>
      <c r="D34" s="84">
        <v>-144300</v>
      </c>
      <c r="E34" s="49">
        <v>-145280</v>
      </c>
      <c r="N34" s="63">
        <v>-1470</v>
      </c>
      <c r="O34" s="87">
        <v>-143810</v>
      </c>
    </row>
    <row r="35" spans="1:17" ht="14.45" x14ac:dyDescent="0.3">
      <c r="A35">
        <v>5001004001000040</v>
      </c>
      <c r="B35" t="s">
        <v>134</v>
      </c>
      <c r="C35" s="49">
        <f t="shared" si="0"/>
        <v>0</v>
      </c>
      <c r="D35" s="84">
        <v>-26055</v>
      </c>
      <c r="E35" s="49">
        <v>-26055</v>
      </c>
      <c r="O35" s="87">
        <v>-26055</v>
      </c>
    </row>
    <row r="36" spans="1:17" ht="14.45" x14ac:dyDescent="0.3">
      <c r="A36">
        <v>5001004001000050</v>
      </c>
      <c r="B36" t="s">
        <v>135</v>
      </c>
      <c r="C36" s="53">
        <f t="shared" si="0"/>
        <v>-26</v>
      </c>
      <c r="D36" s="84">
        <v>-3233.4</v>
      </c>
      <c r="E36" s="49">
        <v>-3259.4</v>
      </c>
      <c r="H36" s="85">
        <v>32</v>
      </c>
      <c r="I36" s="86">
        <v>-2757.4</v>
      </c>
      <c r="O36" s="88"/>
      <c r="Q36">
        <v>-534</v>
      </c>
    </row>
    <row r="37" spans="1:17" ht="14.45" x14ac:dyDescent="0.3">
      <c r="A37">
        <v>5001004001000080</v>
      </c>
      <c r="B37" t="s">
        <v>136</v>
      </c>
      <c r="C37" s="49">
        <f t="shared" si="0"/>
        <v>0</v>
      </c>
      <c r="D37" s="84">
        <v>-5840</v>
      </c>
      <c r="E37" s="49">
        <v>-5840</v>
      </c>
      <c r="N37" s="64">
        <v>-270</v>
      </c>
      <c r="O37" s="87">
        <v>-5570</v>
      </c>
    </row>
    <row r="38" spans="1:17" x14ac:dyDescent="0.25">
      <c r="A38">
        <v>5001004001000090</v>
      </c>
      <c r="B38" t="s">
        <v>137</v>
      </c>
      <c r="C38" s="49">
        <f t="shared" si="0"/>
        <v>0</v>
      </c>
      <c r="D38" s="84">
        <v>-5500</v>
      </c>
      <c r="E38" s="49">
        <v>-5500</v>
      </c>
      <c r="O38" s="87">
        <v>-5500</v>
      </c>
    </row>
    <row r="39" spans="1:17" x14ac:dyDescent="0.25">
      <c r="A39">
        <v>5001004001000100</v>
      </c>
      <c r="B39" t="s">
        <v>138</v>
      </c>
      <c r="C39" s="49">
        <f t="shared" si="0"/>
        <v>0</v>
      </c>
      <c r="D39" s="84">
        <v>-18580</v>
      </c>
      <c r="E39" s="49">
        <v>-18580</v>
      </c>
      <c r="O39" s="87">
        <v>-18580</v>
      </c>
    </row>
    <row r="40" spans="1:17" x14ac:dyDescent="0.25">
      <c r="A40">
        <v>5001004001000110</v>
      </c>
      <c r="B40" t="s">
        <v>139</v>
      </c>
      <c r="C40" s="49">
        <f t="shared" si="0"/>
        <v>0</v>
      </c>
      <c r="O40" s="88"/>
    </row>
    <row r="41" spans="1:17" x14ac:dyDescent="0.25">
      <c r="A41">
        <v>5001004001000110</v>
      </c>
      <c r="B41" t="s">
        <v>356</v>
      </c>
      <c r="C41" s="49">
        <f t="shared" si="0"/>
        <v>0</v>
      </c>
      <c r="D41" s="84">
        <v>-3150</v>
      </c>
      <c r="E41" s="49">
        <v>-3150</v>
      </c>
      <c r="O41" s="87">
        <v>-3150</v>
      </c>
    </row>
    <row r="42" spans="1:17" x14ac:dyDescent="0.25">
      <c r="A42">
        <v>5001005</v>
      </c>
      <c r="B42" t="s">
        <v>357</v>
      </c>
      <c r="C42" s="49">
        <f t="shared" si="0"/>
        <v>-4167.4499999997206</v>
      </c>
      <c r="D42" s="84">
        <v>-3828400.49</v>
      </c>
      <c r="E42" s="49">
        <v>-3832567.94</v>
      </c>
      <c r="I42" s="49">
        <v>-4054040.13</v>
      </c>
      <c r="M42">
        <v>-180</v>
      </c>
      <c r="N42" s="49">
        <v>221652.19</v>
      </c>
    </row>
    <row r="43" spans="1:17" x14ac:dyDescent="0.25">
      <c r="A43">
        <v>500100500100</v>
      </c>
      <c r="B43" t="s">
        <v>140</v>
      </c>
      <c r="C43" s="49">
        <f t="shared" si="0"/>
        <v>-4167.4499999997206</v>
      </c>
      <c r="D43" s="84">
        <v>-3828400.49</v>
      </c>
      <c r="E43" s="49">
        <v>-3832567.94</v>
      </c>
      <c r="I43" s="49">
        <v>-4054040.13</v>
      </c>
      <c r="M43">
        <v>-180</v>
      </c>
      <c r="N43" s="49">
        <v>221652.19</v>
      </c>
    </row>
    <row r="44" spans="1:17" x14ac:dyDescent="0.25">
      <c r="A44">
        <v>5001005001000030</v>
      </c>
      <c r="B44" t="s">
        <v>358</v>
      </c>
      <c r="C44" s="49">
        <f t="shared" si="0"/>
        <v>0</v>
      </c>
      <c r="D44" s="84">
        <v>-1530820</v>
      </c>
      <c r="E44" s="49">
        <v>-1530820</v>
      </c>
      <c r="I44" s="86">
        <v>-1530640</v>
      </c>
      <c r="M44" s="57">
        <v>-180</v>
      </c>
    </row>
    <row r="45" spans="1:17" x14ac:dyDescent="0.25">
      <c r="A45">
        <v>5001005001000040</v>
      </c>
      <c r="B45" t="s">
        <v>359</v>
      </c>
      <c r="C45" s="49">
        <f t="shared" si="0"/>
        <v>0</v>
      </c>
      <c r="D45" s="84">
        <v>-251686</v>
      </c>
      <c r="E45" s="49">
        <v>-251686</v>
      </c>
      <c r="I45" s="86">
        <v>-251686</v>
      </c>
    </row>
    <row r="46" spans="1:17" x14ac:dyDescent="0.25">
      <c r="A46">
        <v>5001005001000050</v>
      </c>
      <c r="B46" t="s">
        <v>141</v>
      </c>
      <c r="C46" s="53">
        <f t="shared" si="0"/>
        <v>-1914.4500000000007</v>
      </c>
      <c r="D46" s="84">
        <v>-29056.7</v>
      </c>
      <c r="E46" s="49">
        <v>-30971.15</v>
      </c>
      <c r="I46" s="86">
        <v>-30971.15</v>
      </c>
    </row>
    <row r="47" spans="1:17" x14ac:dyDescent="0.25">
      <c r="A47">
        <v>5001005001000050</v>
      </c>
      <c r="B47" t="s">
        <v>142</v>
      </c>
      <c r="C47" s="49">
        <f t="shared" si="0"/>
        <v>0</v>
      </c>
    </row>
    <row r="48" spans="1:17" x14ac:dyDescent="0.25">
      <c r="A48">
        <v>5001005001000050</v>
      </c>
      <c r="B48" t="s">
        <v>143</v>
      </c>
      <c r="C48" s="53">
        <f t="shared" si="0"/>
        <v>-2253</v>
      </c>
      <c r="D48" s="84">
        <v>-2238489.98</v>
      </c>
      <c r="E48" s="49">
        <v>-2240742.98</v>
      </c>
      <c r="I48" s="86">
        <v>-2240742.98</v>
      </c>
    </row>
    <row r="49" spans="1:17" x14ac:dyDescent="0.25">
      <c r="A49">
        <v>5001005001000050</v>
      </c>
      <c r="B49" t="s">
        <v>144</v>
      </c>
      <c r="C49" s="49">
        <f t="shared" si="0"/>
        <v>0</v>
      </c>
      <c r="D49" s="84">
        <v>221652.19</v>
      </c>
      <c r="E49" s="49">
        <v>221652.19</v>
      </c>
      <c r="N49" s="63">
        <v>221652.19</v>
      </c>
    </row>
    <row r="50" spans="1:17" x14ac:dyDescent="0.25">
      <c r="A50">
        <v>5001006</v>
      </c>
      <c r="B50" t="s">
        <v>8</v>
      </c>
      <c r="C50" s="49">
        <f t="shared" si="0"/>
        <v>0</v>
      </c>
      <c r="D50" s="84">
        <v>-85110</v>
      </c>
      <c r="E50" s="49">
        <v>-85110</v>
      </c>
      <c r="I50" s="49">
        <v>-85098</v>
      </c>
      <c r="M50">
        <v>-12</v>
      </c>
    </row>
    <row r="51" spans="1:17" x14ac:dyDescent="0.25">
      <c r="A51">
        <v>500100600100</v>
      </c>
      <c r="B51" t="s">
        <v>8</v>
      </c>
      <c r="C51" s="49">
        <f t="shared" si="0"/>
        <v>0</v>
      </c>
      <c r="D51" s="84">
        <v>-85110</v>
      </c>
      <c r="E51" s="49">
        <v>-85110</v>
      </c>
      <c r="I51" s="49">
        <v>-85098</v>
      </c>
      <c r="M51">
        <v>-12</v>
      </c>
    </row>
    <row r="52" spans="1:17" x14ac:dyDescent="0.25">
      <c r="A52">
        <v>5001006001000010</v>
      </c>
      <c r="B52" t="s">
        <v>9</v>
      </c>
      <c r="C52" s="49">
        <f t="shared" si="0"/>
        <v>0</v>
      </c>
      <c r="D52" s="84">
        <v>-85100</v>
      </c>
      <c r="E52" s="49">
        <v>-85100</v>
      </c>
      <c r="I52" s="86">
        <v>-85100</v>
      </c>
    </row>
    <row r="53" spans="1:17" x14ac:dyDescent="0.25">
      <c r="A53">
        <v>5001006001000030</v>
      </c>
      <c r="B53" t="s">
        <v>145</v>
      </c>
      <c r="C53" s="49">
        <f t="shared" si="0"/>
        <v>0</v>
      </c>
    </row>
    <row r="54" spans="1:17" x14ac:dyDescent="0.25">
      <c r="A54">
        <v>5001006001000050</v>
      </c>
      <c r="B54" t="s">
        <v>146</v>
      </c>
      <c r="C54" s="49">
        <f t="shared" si="0"/>
        <v>0</v>
      </c>
      <c r="D54" s="85">
        <v>-10</v>
      </c>
      <c r="E54">
        <v>-10</v>
      </c>
      <c r="I54" s="89">
        <v>2</v>
      </c>
      <c r="M54">
        <v>-12</v>
      </c>
    </row>
    <row r="55" spans="1:17" x14ac:dyDescent="0.25">
      <c r="A55">
        <v>5001006001000050</v>
      </c>
      <c r="B55" t="s">
        <v>147</v>
      </c>
      <c r="C55" s="49">
        <f t="shared" si="0"/>
        <v>0</v>
      </c>
    </row>
    <row r="56" spans="1:17" x14ac:dyDescent="0.25">
      <c r="A56">
        <v>5001007</v>
      </c>
      <c r="B56" t="s">
        <v>360</v>
      </c>
      <c r="C56" s="49">
        <f t="shared" si="0"/>
        <v>0</v>
      </c>
      <c r="D56" s="84">
        <v>-3060.89</v>
      </c>
      <c r="E56" s="49">
        <v>-3060.89</v>
      </c>
      <c r="N56" s="49">
        <v>-3060.89</v>
      </c>
    </row>
    <row r="57" spans="1:17" x14ac:dyDescent="0.25">
      <c r="A57">
        <v>500100700100</v>
      </c>
      <c r="B57" t="s">
        <v>148</v>
      </c>
      <c r="C57" s="49">
        <f t="shared" si="0"/>
        <v>0</v>
      </c>
      <c r="D57" s="84">
        <v>-3060.89</v>
      </c>
      <c r="E57" s="49">
        <v>-3060.89</v>
      </c>
      <c r="N57" s="49">
        <v>-3060.89</v>
      </c>
    </row>
    <row r="58" spans="1:17" x14ac:dyDescent="0.25">
      <c r="A58">
        <v>5001007001000010</v>
      </c>
      <c r="B58" t="s">
        <v>10</v>
      </c>
      <c r="C58" s="49">
        <f t="shared" si="0"/>
        <v>0</v>
      </c>
      <c r="D58" s="85">
        <v>-20.88</v>
      </c>
      <c r="E58">
        <v>-20.88</v>
      </c>
      <c r="N58" s="88">
        <v>-20.88</v>
      </c>
    </row>
    <row r="59" spans="1:17" x14ac:dyDescent="0.25">
      <c r="A59">
        <v>5001007001000010</v>
      </c>
      <c r="B59" t="s">
        <v>149</v>
      </c>
      <c r="C59" s="49">
        <f t="shared" si="0"/>
        <v>0</v>
      </c>
      <c r="N59" s="88"/>
    </row>
    <row r="60" spans="1:17" x14ac:dyDescent="0.25">
      <c r="A60">
        <v>5001007001000010</v>
      </c>
      <c r="B60" t="s">
        <v>150</v>
      </c>
      <c r="C60" s="49">
        <f t="shared" si="0"/>
        <v>0</v>
      </c>
      <c r="D60" s="84">
        <v>-3040.01</v>
      </c>
      <c r="E60" s="49">
        <v>-3040.01</v>
      </c>
      <c r="N60" s="87">
        <v>-3040.01</v>
      </c>
    </row>
    <row r="61" spans="1:17" x14ac:dyDescent="0.25">
      <c r="A61">
        <v>5001007001000060</v>
      </c>
      <c r="B61" t="s">
        <v>151</v>
      </c>
      <c r="C61" s="49">
        <f t="shared" si="0"/>
        <v>0</v>
      </c>
    </row>
    <row r="62" spans="1:17" x14ac:dyDescent="0.25">
      <c r="A62">
        <v>5001007001000070</v>
      </c>
      <c r="B62" t="s">
        <v>361</v>
      </c>
      <c r="C62" s="49">
        <f t="shared" si="0"/>
        <v>0</v>
      </c>
    </row>
    <row r="63" spans="1:17" x14ac:dyDescent="0.25">
      <c r="A63">
        <v>5001007001000080</v>
      </c>
      <c r="B63" t="s">
        <v>362</v>
      </c>
      <c r="C63" s="49">
        <f t="shared" si="0"/>
        <v>0</v>
      </c>
    </row>
    <row r="64" spans="1:17" x14ac:dyDescent="0.25">
      <c r="A64">
        <v>5001008</v>
      </c>
      <c r="B64" t="s">
        <v>363</v>
      </c>
      <c r="C64" s="49">
        <f t="shared" si="0"/>
        <v>0</v>
      </c>
      <c r="D64" s="84">
        <v>-27165.85</v>
      </c>
      <c r="E64" s="49">
        <v>-27165.85</v>
      </c>
      <c r="F64" s="49">
        <v>4782</v>
      </c>
      <c r="I64" s="49">
        <v>-24198.18</v>
      </c>
      <c r="M64" s="49">
        <v>-1199.33</v>
      </c>
      <c r="N64">
        <v>-140</v>
      </c>
      <c r="O64" s="49">
        <v>-6180</v>
      </c>
      <c r="P64">
        <v>-867</v>
      </c>
      <c r="Q64">
        <v>636.66</v>
      </c>
    </row>
    <row r="65" spans="1:17" x14ac:dyDescent="0.25">
      <c r="A65">
        <v>500100800100</v>
      </c>
      <c r="B65" t="s">
        <v>11</v>
      </c>
      <c r="C65" s="49">
        <f t="shared" si="0"/>
        <v>0</v>
      </c>
      <c r="D65" s="84">
        <v>-27165.85</v>
      </c>
      <c r="E65" s="49">
        <v>-27165.85</v>
      </c>
      <c r="F65" s="49">
        <v>4782</v>
      </c>
      <c r="I65" s="49">
        <v>-24198.18</v>
      </c>
      <c r="M65" s="49">
        <v>-1199.33</v>
      </c>
      <c r="N65">
        <v>-140</v>
      </c>
      <c r="O65" s="49">
        <v>-6180</v>
      </c>
      <c r="P65">
        <v>-867</v>
      </c>
      <c r="Q65">
        <v>636.66</v>
      </c>
    </row>
    <row r="66" spans="1:17" x14ac:dyDescent="0.25">
      <c r="A66">
        <v>5001008001000010</v>
      </c>
      <c r="B66" t="s">
        <v>12</v>
      </c>
      <c r="C66" s="49">
        <f t="shared" ref="C66:C129" si="1">+E66-D66</f>
        <v>0</v>
      </c>
      <c r="D66" s="85">
        <v>-140</v>
      </c>
      <c r="E66">
        <v>-140</v>
      </c>
      <c r="N66" s="88">
        <v>-140</v>
      </c>
    </row>
    <row r="67" spans="1:17" x14ac:dyDescent="0.25">
      <c r="A67">
        <v>5001008001000020</v>
      </c>
      <c r="B67" t="s">
        <v>13</v>
      </c>
      <c r="C67" s="49">
        <f t="shared" si="1"/>
        <v>0</v>
      </c>
    </row>
    <row r="68" spans="1:17" x14ac:dyDescent="0.25">
      <c r="A68">
        <v>5001008001000020</v>
      </c>
      <c r="B68" t="s">
        <v>152</v>
      </c>
      <c r="C68" s="49">
        <f t="shared" si="1"/>
        <v>0</v>
      </c>
    </row>
    <row r="69" spans="1:17" x14ac:dyDescent="0.25">
      <c r="A69">
        <v>5001008001000020</v>
      </c>
      <c r="B69" t="s">
        <v>345</v>
      </c>
      <c r="C69" s="49">
        <f t="shared" si="1"/>
        <v>0</v>
      </c>
      <c r="D69" s="84">
        <v>-25127.01</v>
      </c>
      <c r="E69" s="49">
        <v>-25127.01</v>
      </c>
      <c r="I69" s="86">
        <v>-23927.68</v>
      </c>
      <c r="M69" s="49">
        <v>-1199.33</v>
      </c>
    </row>
    <row r="70" spans="1:17" x14ac:dyDescent="0.25">
      <c r="A70">
        <v>5001008001000020</v>
      </c>
      <c r="B70" t="s">
        <v>153</v>
      </c>
      <c r="C70" s="49">
        <f t="shared" si="1"/>
        <v>0</v>
      </c>
      <c r="D70" s="85">
        <v>-867</v>
      </c>
      <c r="E70">
        <v>-867</v>
      </c>
      <c r="P70" s="88">
        <v>-867</v>
      </c>
    </row>
    <row r="71" spans="1:17" x14ac:dyDescent="0.25">
      <c r="A71">
        <v>5001008001000030</v>
      </c>
      <c r="B71" t="s">
        <v>14</v>
      </c>
      <c r="C71" s="49">
        <f t="shared" si="1"/>
        <v>0</v>
      </c>
    </row>
    <row r="72" spans="1:17" x14ac:dyDescent="0.25">
      <c r="A72">
        <v>5001008001000030</v>
      </c>
      <c r="B72" t="s">
        <v>154</v>
      </c>
      <c r="C72" s="49">
        <f t="shared" si="1"/>
        <v>0</v>
      </c>
      <c r="D72" s="85">
        <v>-270.5</v>
      </c>
      <c r="E72">
        <v>-270.5</v>
      </c>
      <c r="I72" s="89">
        <v>-270.5</v>
      </c>
    </row>
    <row r="73" spans="1:17" x14ac:dyDescent="0.25">
      <c r="A73">
        <v>5001008001000040</v>
      </c>
      <c r="B73" t="s">
        <v>155</v>
      </c>
      <c r="C73" s="49">
        <f t="shared" si="1"/>
        <v>0</v>
      </c>
    </row>
    <row r="74" spans="1:17" x14ac:dyDescent="0.25">
      <c r="A74">
        <v>5001008001000040</v>
      </c>
      <c r="B74" t="s">
        <v>323</v>
      </c>
      <c r="C74" s="49">
        <f t="shared" si="1"/>
        <v>0</v>
      </c>
      <c r="D74" s="84">
        <v>-1398</v>
      </c>
      <c r="E74" s="49">
        <v>-1398</v>
      </c>
      <c r="F74" s="56">
        <v>4782</v>
      </c>
      <c r="O74" s="84">
        <v>-6180</v>
      </c>
    </row>
    <row r="75" spans="1:17" x14ac:dyDescent="0.25">
      <c r="A75">
        <v>5001008001000040</v>
      </c>
      <c r="B75" t="s">
        <v>324</v>
      </c>
      <c r="C75" s="49">
        <f t="shared" si="1"/>
        <v>0</v>
      </c>
    </row>
    <row r="76" spans="1:17" x14ac:dyDescent="0.25">
      <c r="A76">
        <v>5001008001000040</v>
      </c>
      <c r="B76" t="s">
        <v>343</v>
      </c>
      <c r="C76" s="49">
        <f t="shared" si="1"/>
        <v>0</v>
      </c>
      <c r="D76" s="85">
        <v>636.66</v>
      </c>
      <c r="E76">
        <v>636.66</v>
      </c>
      <c r="Q76">
        <v>636.66</v>
      </c>
    </row>
    <row r="77" spans="1:17" x14ac:dyDescent="0.25">
      <c r="A77">
        <v>500100800200</v>
      </c>
      <c r="B77" t="s">
        <v>156</v>
      </c>
      <c r="C77" s="49">
        <f t="shared" si="1"/>
        <v>0</v>
      </c>
    </row>
    <row r="78" spans="1:17" x14ac:dyDescent="0.25">
      <c r="A78">
        <v>5001009</v>
      </c>
      <c r="B78" t="s">
        <v>15</v>
      </c>
      <c r="C78" s="49">
        <f t="shared" si="1"/>
        <v>0</v>
      </c>
      <c r="D78" s="84">
        <v>-56665.78</v>
      </c>
      <c r="E78" s="49">
        <v>-56665.78</v>
      </c>
      <c r="N78" s="49">
        <v>-56665.78</v>
      </c>
    </row>
    <row r="79" spans="1:17" x14ac:dyDescent="0.25">
      <c r="A79">
        <v>500100900100</v>
      </c>
      <c r="B79" t="s">
        <v>16</v>
      </c>
      <c r="C79" s="49">
        <f t="shared" si="1"/>
        <v>0</v>
      </c>
    </row>
    <row r="80" spans="1:17" x14ac:dyDescent="0.25">
      <c r="A80">
        <v>5001009001000010</v>
      </c>
      <c r="B80" t="s">
        <v>157</v>
      </c>
      <c r="C80" s="49">
        <f t="shared" si="1"/>
        <v>0</v>
      </c>
    </row>
    <row r="81" spans="1:17" x14ac:dyDescent="0.25">
      <c r="A81">
        <v>500100900200</v>
      </c>
      <c r="B81" t="s">
        <v>17</v>
      </c>
      <c r="C81" s="49">
        <f t="shared" si="1"/>
        <v>0</v>
      </c>
      <c r="D81" s="84">
        <v>-56665.78</v>
      </c>
      <c r="E81" s="49">
        <v>-56665.78</v>
      </c>
      <c r="N81" s="49">
        <v>-56665.78</v>
      </c>
    </row>
    <row r="82" spans="1:17" x14ac:dyDescent="0.25">
      <c r="A82">
        <v>5001009002000010</v>
      </c>
      <c r="B82" t="s">
        <v>364</v>
      </c>
      <c r="C82" s="49">
        <f t="shared" si="1"/>
        <v>0</v>
      </c>
      <c r="D82" s="84">
        <v>-56665.78</v>
      </c>
      <c r="E82" s="49">
        <v>-56665.78</v>
      </c>
      <c r="N82" s="49">
        <v>-56665.78</v>
      </c>
    </row>
    <row r="83" spans="1:17" x14ac:dyDescent="0.25">
      <c r="A83">
        <v>5002</v>
      </c>
      <c r="B83" t="s">
        <v>18</v>
      </c>
      <c r="C83" s="49">
        <f t="shared" si="1"/>
        <v>-33639.739999999758</v>
      </c>
      <c r="D83" s="84">
        <v>-3772975.68</v>
      </c>
      <c r="E83" s="49">
        <v>-3806615.42</v>
      </c>
      <c r="F83" s="49">
        <v>-8490</v>
      </c>
      <c r="H83" s="49">
        <v>-53673.43</v>
      </c>
      <c r="I83">
        <v>17.25</v>
      </c>
      <c r="M83" s="49">
        <v>-3490190.14</v>
      </c>
      <c r="N83">
        <v>-436.91</v>
      </c>
      <c r="O83" s="49">
        <v>-34340.49</v>
      </c>
      <c r="Q83" s="49">
        <v>-219501.7</v>
      </c>
    </row>
    <row r="84" spans="1:17" x14ac:dyDescent="0.25">
      <c r="A84">
        <v>5002001</v>
      </c>
      <c r="B84" t="s">
        <v>159</v>
      </c>
      <c r="C84" s="49">
        <f t="shared" si="1"/>
        <v>-5178.3399999999965</v>
      </c>
      <c r="D84" s="84">
        <v>-245953.72</v>
      </c>
      <c r="E84" s="49">
        <v>-251132.06</v>
      </c>
      <c r="O84" s="49">
        <v>-31630.92</v>
      </c>
      <c r="Q84" s="49">
        <v>-219501.14</v>
      </c>
    </row>
    <row r="85" spans="1:17" x14ac:dyDescent="0.25">
      <c r="A85">
        <v>500200100100</v>
      </c>
      <c r="B85" t="s">
        <v>160</v>
      </c>
      <c r="C85" s="49">
        <f t="shared" si="1"/>
        <v>-4728.3400000000256</v>
      </c>
      <c r="D85" s="84">
        <v>-214772.8</v>
      </c>
      <c r="E85" s="49">
        <v>-219501.14</v>
      </c>
      <c r="Q85" s="49">
        <v>-219501.14</v>
      </c>
    </row>
    <row r="86" spans="1:17" x14ac:dyDescent="0.25">
      <c r="A86">
        <v>5002001001000010</v>
      </c>
      <c r="B86" t="s">
        <v>161</v>
      </c>
      <c r="C86" s="53">
        <f t="shared" si="1"/>
        <v>-3763</v>
      </c>
      <c r="D86" s="84">
        <v>-11569.23</v>
      </c>
      <c r="E86" s="49">
        <v>-15332.23</v>
      </c>
      <c r="Q86" s="86">
        <v>-15332.23</v>
      </c>
    </row>
    <row r="87" spans="1:17" x14ac:dyDescent="0.25">
      <c r="A87">
        <v>5002001001000030</v>
      </c>
      <c r="B87" t="s">
        <v>162</v>
      </c>
      <c r="C87" s="53">
        <f t="shared" si="1"/>
        <v>-965.33999999999651</v>
      </c>
      <c r="D87" s="84">
        <v>-203203.57</v>
      </c>
      <c r="E87" s="49">
        <v>-204168.91</v>
      </c>
      <c r="Q87" s="86">
        <v>-204168.91</v>
      </c>
    </row>
    <row r="88" spans="1:17" x14ac:dyDescent="0.25">
      <c r="A88">
        <v>500200100200</v>
      </c>
      <c r="B88" t="s">
        <v>163</v>
      </c>
      <c r="C88" s="49">
        <f t="shared" si="1"/>
        <v>-450</v>
      </c>
      <c r="D88" s="84">
        <v>-31180.92</v>
      </c>
      <c r="E88" s="49">
        <v>-31630.92</v>
      </c>
      <c r="O88" s="49">
        <v>-31630.92</v>
      </c>
    </row>
    <row r="89" spans="1:17" x14ac:dyDescent="0.25">
      <c r="A89">
        <v>5002001002000020</v>
      </c>
      <c r="B89" t="s">
        <v>164</v>
      </c>
      <c r="C89" s="53">
        <f t="shared" si="1"/>
        <v>-450</v>
      </c>
      <c r="D89" s="84">
        <v>-31180.92</v>
      </c>
      <c r="E89" s="49">
        <v>-31630.92</v>
      </c>
      <c r="O89" s="87">
        <v>-31630.92</v>
      </c>
    </row>
    <row r="90" spans="1:17" x14ac:dyDescent="0.25">
      <c r="A90">
        <v>5002002</v>
      </c>
      <c r="B90" t="s">
        <v>19</v>
      </c>
      <c r="C90" s="49">
        <f t="shared" si="1"/>
        <v>-108</v>
      </c>
      <c r="D90" s="84">
        <v>-53564.83</v>
      </c>
      <c r="E90" s="49">
        <v>-53672.83</v>
      </c>
      <c r="H90" s="49">
        <v>-53672.83</v>
      </c>
    </row>
    <row r="91" spans="1:17" x14ac:dyDescent="0.25">
      <c r="A91">
        <v>500200200100</v>
      </c>
      <c r="B91" t="s">
        <v>20</v>
      </c>
      <c r="C91" s="49">
        <f t="shared" si="1"/>
        <v>-108</v>
      </c>
      <c r="D91" s="84">
        <v>-53564.83</v>
      </c>
      <c r="E91" s="49">
        <v>-53672.83</v>
      </c>
      <c r="H91" s="49">
        <v>-53672.83</v>
      </c>
    </row>
    <row r="92" spans="1:17" x14ac:dyDescent="0.25">
      <c r="A92">
        <v>5002002001000010</v>
      </c>
      <c r="B92" t="s">
        <v>165</v>
      </c>
      <c r="C92" s="53">
        <f t="shared" si="1"/>
        <v>-108</v>
      </c>
      <c r="D92" s="84">
        <v>-3613</v>
      </c>
      <c r="E92" s="49">
        <v>-3721</v>
      </c>
      <c r="H92" s="86">
        <v>-3721</v>
      </c>
    </row>
    <row r="93" spans="1:17" x14ac:dyDescent="0.25">
      <c r="A93">
        <v>5002002001000020</v>
      </c>
      <c r="B93" t="s">
        <v>166</v>
      </c>
      <c r="C93" s="49">
        <f t="shared" si="1"/>
        <v>0</v>
      </c>
      <c r="D93" s="84">
        <v>-49951.83</v>
      </c>
      <c r="E93" s="49">
        <v>-49951.83</v>
      </c>
      <c r="H93" s="86">
        <v>-49951.83</v>
      </c>
    </row>
    <row r="94" spans="1:17" x14ac:dyDescent="0.25">
      <c r="A94">
        <v>5002003</v>
      </c>
      <c r="B94" t="s">
        <v>167</v>
      </c>
      <c r="C94" s="49">
        <f t="shared" si="1"/>
        <v>0</v>
      </c>
      <c r="D94" s="84">
        <v>-2109.5700000000002</v>
      </c>
      <c r="E94" s="49">
        <v>-2109.5700000000002</v>
      </c>
      <c r="O94" s="49">
        <v>-2109.5700000000002</v>
      </c>
    </row>
    <row r="95" spans="1:17" x14ac:dyDescent="0.25">
      <c r="A95">
        <v>500200300100</v>
      </c>
      <c r="B95" t="s">
        <v>167</v>
      </c>
      <c r="C95" s="49">
        <f t="shared" si="1"/>
        <v>0</v>
      </c>
      <c r="D95" s="84">
        <v>-2109.5700000000002</v>
      </c>
      <c r="E95" s="49">
        <v>-2109.5700000000002</v>
      </c>
      <c r="O95" s="49">
        <v>-2109.5700000000002</v>
      </c>
    </row>
    <row r="96" spans="1:17" x14ac:dyDescent="0.25">
      <c r="A96">
        <v>5002003001000040</v>
      </c>
      <c r="B96" t="s">
        <v>168</v>
      </c>
      <c r="C96" s="49">
        <f t="shared" si="1"/>
        <v>0</v>
      </c>
    </row>
    <row r="97" spans="1:17" x14ac:dyDescent="0.25">
      <c r="A97">
        <v>5002003001000040</v>
      </c>
      <c r="B97" t="s">
        <v>169</v>
      </c>
      <c r="C97" s="49">
        <f t="shared" si="1"/>
        <v>0</v>
      </c>
    </row>
    <row r="98" spans="1:17" x14ac:dyDescent="0.25">
      <c r="A98">
        <v>5002003001000040</v>
      </c>
      <c r="B98" t="s">
        <v>170</v>
      </c>
      <c r="C98" s="49">
        <f t="shared" si="1"/>
        <v>0</v>
      </c>
    </row>
    <row r="99" spans="1:17" x14ac:dyDescent="0.25">
      <c r="A99">
        <v>5002003001000050</v>
      </c>
      <c r="B99" t="s">
        <v>171</v>
      </c>
      <c r="C99" s="49">
        <f t="shared" si="1"/>
        <v>0</v>
      </c>
      <c r="D99" s="84">
        <v>-2109.5700000000002</v>
      </c>
      <c r="E99" s="49">
        <v>-2109.5700000000002</v>
      </c>
      <c r="O99" s="49">
        <v>-2109.5700000000002</v>
      </c>
    </row>
    <row r="100" spans="1:17" x14ac:dyDescent="0.25">
      <c r="A100">
        <v>5002004</v>
      </c>
      <c r="B100" t="s">
        <v>172</v>
      </c>
      <c r="C100" s="49">
        <f t="shared" si="1"/>
        <v>0</v>
      </c>
      <c r="D100" s="84">
        <v>-7043.18</v>
      </c>
      <c r="E100" s="49">
        <v>-7043.18</v>
      </c>
      <c r="F100">
        <v>-40</v>
      </c>
      <c r="I100">
        <v>18.3</v>
      </c>
      <c r="M100" s="49">
        <v>-7224</v>
      </c>
      <c r="N100">
        <v>203.08</v>
      </c>
      <c r="Q100">
        <v>-0.56000000000000005</v>
      </c>
    </row>
    <row r="101" spans="1:17" x14ac:dyDescent="0.25">
      <c r="A101">
        <v>500200400100</v>
      </c>
      <c r="B101" t="s">
        <v>172</v>
      </c>
      <c r="C101" s="49">
        <f t="shared" si="1"/>
        <v>0</v>
      </c>
      <c r="D101" s="84">
        <v>-7043.18</v>
      </c>
      <c r="E101" s="49">
        <v>-7043.18</v>
      </c>
      <c r="F101">
        <v>-40</v>
      </c>
      <c r="I101">
        <v>18.3</v>
      </c>
      <c r="M101" s="49">
        <v>-7224</v>
      </c>
      <c r="N101">
        <v>203.08</v>
      </c>
      <c r="Q101">
        <v>-0.56000000000000005</v>
      </c>
    </row>
    <row r="102" spans="1:17" x14ac:dyDescent="0.25">
      <c r="A102">
        <v>5002004001000020</v>
      </c>
      <c r="B102" t="s">
        <v>173</v>
      </c>
      <c r="C102" s="49">
        <f t="shared" si="1"/>
        <v>0</v>
      </c>
      <c r="D102" s="84">
        <v>-7042.62</v>
      </c>
      <c r="E102" s="49">
        <v>-7042.62</v>
      </c>
      <c r="F102" s="88">
        <v>-40</v>
      </c>
      <c r="I102" s="57">
        <v>18.3</v>
      </c>
      <c r="M102" s="49">
        <v>-7224</v>
      </c>
      <c r="N102">
        <v>203.08</v>
      </c>
    </row>
    <row r="103" spans="1:17" x14ac:dyDescent="0.25">
      <c r="A103">
        <v>5002004001000030</v>
      </c>
      <c r="B103" t="s">
        <v>174</v>
      </c>
      <c r="C103" s="49">
        <f t="shared" si="1"/>
        <v>0</v>
      </c>
      <c r="D103" s="85">
        <v>-0.56000000000000005</v>
      </c>
      <c r="E103">
        <v>-0.56000000000000005</v>
      </c>
      <c r="Q103" s="89">
        <v>-0.56000000000000005</v>
      </c>
    </row>
    <row r="104" spans="1:17" x14ac:dyDescent="0.25">
      <c r="A104">
        <v>5002005</v>
      </c>
      <c r="B104" t="s">
        <v>175</v>
      </c>
      <c r="C104" s="49">
        <f t="shared" si="1"/>
        <v>0</v>
      </c>
    </row>
    <row r="105" spans="1:17" x14ac:dyDescent="0.25">
      <c r="A105">
        <v>500200500100</v>
      </c>
      <c r="B105" t="s">
        <v>175</v>
      </c>
      <c r="C105" s="49">
        <f t="shared" si="1"/>
        <v>0</v>
      </c>
    </row>
    <row r="106" spans="1:17" x14ac:dyDescent="0.25">
      <c r="A106">
        <v>5002006</v>
      </c>
      <c r="B106" t="s">
        <v>176</v>
      </c>
      <c r="C106" s="49">
        <f t="shared" si="1"/>
        <v>0</v>
      </c>
      <c r="D106" s="85">
        <v>-101.97</v>
      </c>
      <c r="E106">
        <v>-101.97</v>
      </c>
      <c r="H106">
        <v>-0.6</v>
      </c>
      <c r="I106">
        <v>-1.05</v>
      </c>
      <c r="M106">
        <v>-100.33</v>
      </c>
      <c r="N106">
        <v>0.01</v>
      </c>
    </row>
    <row r="107" spans="1:17" x14ac:dyDescent="0.25">
      <c r="A107">
        <v>500200600100</v>
      </c>
      <c r="B107" t="s">
        <v>177</v>
      </c>
      <c r="C107" s="49">
        <f t="shared" si="1"/>
        <v>0</v>
      </c>
      <c r="D107" s="85">
        <v>-101.97</v>
      </c>
      <c r="E107">
        <v>-101.97</v>
      </c>
      <c r="H107">
        <v>-0.6</v>
      </c>
      <c r="I107">
        <v>-1.05</v>
      </c>
      <c r="M107">
        <v>-100.33</v>
      </c>
      <c r="N107">
        <v>0.01</v>
      </c>
    </row>
    <row r="108" spans="1:17" x14ac:dyDescent="0.25">
      <c r="A108">
        <v>5002006001000030</v>
      </c>
      <c r="B108" t="s">
        <v>14</v>
      </c>
      <c r="C108" s="49">
        <f t="shared" si="1"/>
        <v>0</v>
      </c>
      <c r="D108" s="85">
        <v>-101.97</v>
      </c>
      <c r="E108">
        <v>-101.97</v>
      </c>
      <c r="H108">
        <v>-0.6</v>
      </c>
      <c r="I108">
        <v>-1.05</v>
      </c>
      <c r="M108">
        <v>-100.33</v>
      </c>
      <c r="N108">
        <v>0.01</v>
      </c>
    </row>
    <row r="109" spans="1:17" x14ac:dyDescent="0.25">
      <c r="A109">
        <v>500200600200</v>
      </c>
      <c r="B109" t="s">
        <v>178</v>
      </c>
      <c r="C109" s="49">
        <f t="shared" si="1"/>
        <v>0</v>
      </c>
    </row>
    <row r="110" spans="1:17" x14ac:dyDescent="0.25">
      <c r="A110">
        <v>5002007</v>
      </c>
      <c r="B110" t="s">
        <v>179</v>
      </c>
      <c r="C110" s="49">
        <f t="shared" si="1"/>
        <v>0</v>
      </c>
    </row>
    <row r="111" spans="1:17" x14ac:dyDescent="0.25">
      <c r="A111">
        <v>500200700100</v>
      </c>
      <c r="B111" t="s">
        <v>180</v>
      </c>
      <c r="C111" s="49">
        <f t="shared" si="1"/>
        <v>0</v>
      </c>
    </row>
    <row r="112" spans="1:17" x14ac:dyDescent="0.25">
      <c r="A112">
        <v>500200700200</v>
      </c>
      <c r="B112" t="s">
        <v>181</v>
      </c>
      <c r="C112" s="49">
        <f t="shared" si="1"/>
        <v>0</v>
      </c>
    </row>
    <row r="113" spans="1:19" x14ac:dyDescent="0.25">
      <c r="A113">
        <v>5002008</v>
      </c>
      <c r="B113" t="s">
        <v>182</v>
      </c>
      <c r="C113" s="49">
        <f t="shared" si="1"/>
        <v>-28353.399999999907</v>
      </c>
      <c r="D113" s="84">
        <v>-3464202.41</v>
      </c>
      <c r="E113" s="49">
        <v>-3492555.81</v>
      </c>
      <c r="F113" s="49">
        <v>-8450</v>
      </c>
      <c r="M113" s="49">
        <v>-3482865.81</v>
      </c>
      <c r="N113">
        <v>-640</v>
      </c>
      <c r="O113">
        <v>-600</v>
      </c>
    </row>
    <row r="114" spans="1:19" x14ac:dyDescent="0.25">
      <c r="A114">
        <v>500200800100</v>
      </c>
      <c r="B114" t="s">
        <v>182</v>
      </c>
      <c r="C114" s="49">
        <f t="shared" si="1"/>
        <v>0</v>
      </c>
    </row>
    <row r="115" spans="1:19" x14ac:dyDescent="0.25">
      <c r="A115">
        <v>5002008001000010</v>
      </c>
      <c r="B115" t="s">
        <v>183</v>
      </c>
      <c r="C115" s="53">
        <f t="shared" si="1"/>
        <v>3030</v>
      </c>
      <c r="D115" s="84">
        <v>-1899097</v>
      </c>
      <c r="E115" s="49">
        <v>-1896067</v>
      </c>
      <c r="M115" s="49">
        <v>-1896067</v>
      </c>
    </row>
    <row r="116" spans="1:19" x14ac:dyDescent="0.25">
      <c r="A116">
        <v>5002008001000010</v>
      </c>
      <c r="B116" t="s">
        <v>365</v>
      </c>
      <c r="C116" s="49">
        <f t="shared" si="1"/>
        <v>0</v>
      </c>
      <c r="D116" s="84">
        <v>-163450</v>
      </c>
      <c r="E116" s="49">
        <v>-163450</v>
      </c>
      <c r="M116" s="90">
        <v>-163450</v>
      </c>
    </row>
    <row r="117" spans="1:19" x14ac:dyDescent="0.25">
      <c r="A117">
        <v>5002008001000020</v>
      </c>
      <c r="B117" t="s">
        <v>184</v>
      </c>
      <c r="C117" s="53">
        <f t="shared" si="1"/>
        <v>300</v>
      </c>
      <c r="D117" s="84">
        <v>-263660</v>
      </c>
      <c r="E117" s="49">
        <v>-263360</v>
      </c>
      <c r="M117" s="49">
        <v>-263360</v>
      </c>
    </row>
    <row r="118" spans="1:19" x14ac:dyDescent="0.25">
      <c r="A118">
        <v>5002008001000040</v>
      </c>
      <c r="B118" t="s">
        <v>185</v>
      </c>
      <c r="C118" s="49">
        <f t="shared" si="1"/>
        <v>0</v>
      </c>
    </row>
    <row r="119" spans="1:19" x14ac:dyDescent="0.25">
      <c r="A119">
        <v>5002008001000040</v>
      </c>
      <c r="B119" t="s">
        <v>186</v>
      </c>
      <c r="C119" s="49">
        <f t="shared" si="1"/>
        <v>0</v>
      </c>
      <c r="D119" s="84">
        <v>1971</v>
      </c>
      <c r="E119" s="49">
        <v>1971</v>
      </c>
      <c r="M119" s="53">
        <v>1971</v>
      </c>
    </row>
    <row r="120" spans="1:19" x14ac:dyDescent="0.25">
      <c r="A120">
        <v>5002008001000050</v>
      </c>
      <c r="B120" t="s">
        <v>187</v>
      </c>
      <c r="C120" s="49">
        <f t="shared" si="1"/>
        <v>0</v>
      </c>
      <c r="D120" s="84">
        <v>-3097</v>
      </c>
      <c r="E120" s="49">
        <v>-3097</v>
      </c>
      <c r="F120">
        <v>-60</v>
      </c>
      <c r="M120" s="49">
        <v>-2397</v>
      </c>
      <c r="N120" s="57">
        <v>-40</v>
      </c>
      <c r="O120" s="62">
        <v>-600</v>
      </c>
    </row>
    <row r="121" spans="1:19" x14ac:dyDescent="0.25">
      <c r="A121">
        <v>5002008001000050</v>
      </c>
      <c r="B121" t="s">
        <v>188</v>
      </c>
      <c r="C121" s="49">
        <f t="shared" si="1"/>
        <v>0</v>
      </c>
      <c r="D121" s="84">
        <v>-8990</v>
      </c>
      <c r="E121" s="49">
        <v>-8990</v>
      </c>
      <c r="F121" s="87">
        <v>-8390</v>
      </c>
      <c r="N121" s="57">
        <v>-600</v>
      </c>
    </row>
    <row r="122" spans="1:19" x14ac:dyDescent="0.25">
      <c r="A122">
        <v>5002008001000060</v>
      </c>
      <c r="B122" t="s">
        <v>189</v>
      </c>
      <c r="C122" s="53">
        <f t="shared" si="1"/>
        <v>-31683.400000000023</v>
      </c>
      <c r="D122" s="84">
        <v>-536917</v>
      </c>
      <c r="E122" s="49">
        <v>-568600.4</v>
      </c>
      <c r="M122" s="49">
        <v>-568600.4</v>
      </c>
    </row>
    <row r="123" spans="1:19" x14ac:dyDescent="0.25">
      <c r="A123">
        <v>5002008001000060</v>
      </c>
      <c r="B123" t="s">
        <v>190</v>
      </c>
      <c r="C123" s="49">
        <f t="shared" si="1"/>
        <v>0</v>
      </c>
      <c r="D123" s="84">
        <v>-14116.5</v>
      </c>
      <c r="E123" s="49">
        <v>-14116.5</v>
      </c>
      <c r="M123" s="49">
        <v>-14116.5</v>
      </c>
    </row>
    <row r="124" spans="1:19" x14ac:dyDescent="0.25">
      <c r="A124">
        <v>5002008001000060</v>
      </c>
      <c r="B124" t="s">
        <v>191</v>
      </c>
      <c r="C124" s="49">
        <f t="shared" si="1"/>
        <v>0</v>
      </c>
    </row>
    <row r="125" spans="1:19" x14ac:dyDescent="0.25">
      <c r="A125">
        <v>5002008001000070</v>
      </c>
      <c r="B125" t="s">
        <v>192</v>
      </c>
      <c r="C125" s="49">
        <f t="shared" si="1"/>
        <v>0</v>
      </c>
      <c r="D125" s="84">
        <v>-408975.86</v>
      </c>
      <c r="E125" s="49">
        <v>-408975.86</v>
      </c>
      <c r="M125" s="49">
        <v>-408975.86</v>
      </c>
    </row>
    <row r="126" spans="1:19" x14ac:dyDescent="0.25">
      <c r="A126">
        <v>5002008001000080</v>
      </c>
      <c r="B126" t="s">
        <v>193</v>
      </c>
      <c r="C126" s="49">
        <f t="shared" si="1"/>
        <v>0</v>
      </c>
      <c r="D126" s="84">
        <v>-146870.04999999999</v>
      </c>
      <c r="E126" s="49">
        <v>-146870.04999999999</v>
      </c>
      <c r="M126" s="49">
        <v>-146870.04999999999</v>
      </c>
    </row>
    <row r="127" spans="1:19" x14ac:dyDescent="0.25">
      <c r="A127">
        <v>5002008001000100</v>
      </c>
      <c r="B127" t="s">
        <v>194</v>
      </c>
      <c r="C127" s="49">
        <f t="shared" si="1"/>
        <v>0</v>
      </c>
      <c r="D127" s="84">
        <v>-21000</v>
      </c>
      <c r="E127" s="49">
        <v>-21000</v>
      </c>
      <c r="M127" s="49">
        <v>-21000</v>
      </c>
    </row>
    <row r="128" spans="1:19" x14ac:dyDescent="0.25">
      <c r="A128">
        <v>6</v>
      </c>
      <c r="B128" t="s">
        <v>21</v>
      </c>
      <c r="C128" s="49">
        <f t="shared" si="1"/>
        <v>140206.11000000034</v>
      </c>
      <c r="D128" s="84">
        <v>7735993.1699999999</v>
      </c>
      <c r="E128" s="49">
        <v>7876199.2800000003</v>
      </c>
      <c r="F128" s="49">
        <v>49786.45</v>
      </c>
      <c r="G128" s="49">
        <v>5883.8</v>
      </c>
      <c r="H128" s="49">
        <v>142753.9</v>
      </c>
      <c r="I128" s="49">
        <v>3013087.89</v>
      </c>
      <c r="L128" s="49">
        <v>147242.31</v>
      </c>
      <c r="M128" s="49">
        <v>2243323.64</v>
      </c>
      <c r="N128" s="49">
        <v>1065915.51</v>
      </c>
      <c r="O128" s="49">
        <v>374424.96</v>
      </c>
      <c r="P128" s="49">
        <v>528917.16</v>
      </c>
      <c r="Q128" s="49">
        <v>220605.04</v>
      </c>
      <c r="S128" s="49">
        <v>84258.62</v>
      </c>
    </row>
    <row r="129" spans="1:19" x14ac:dyDescent="0.25">
      <c r="A129">
        <v>6001</v>
      </c>
      <c r="B129" t="s">
        <v>22</v>
      </c>
      <c r="C129" s="49">
        <f t="shared" si="1"/>
        <v>125948.69999999925</v>
      </c>
      <c r="D129" s="84">
        <v>7632188.6500000004</v>
      </c>
      <c r="E129" s="49">
        <v>7758137.3499999996</v>
      </c>
      <c r="F129" s="49">
        <v>49786.45</v>
      </c>
      <c r="G129" s="49">
        <v>5883.8</v>
      </c>
      <c r="H129" s="49">
        <v>142753.9</v>
      </c>
      <c r="I129" s="49">
        <v>3013087.6</v>
      </c>
      <c r="L129" s="49">
        <v>147242.31</v>
      </c>
      <c r="M129" s="49">
        <v>2243323.64</v>
      </c>
      <c r="N129" s="49">
        <v>947853.87</v>
      </c>
      <c r="O129" s="49">
        <v>374424.96</v>
      </c>
      <c r="P129" s="49">
        <v>528917.16</v>
      </c>
      <c r="Q129" s="49">
        <v>220605.04</v>
      </c>
      <c r="S129" s="49">
        <v>84258.62</v>
      </c>
    </row>
    <row r="130" spans="1:19" x14ac:dyDescent="0.25">
      <c r="A130">
        <v>6001001</v>
      </c>
      <c r="B130" t="s">
        <v>195</v>
      </c>
      <c r="C130" s="49">
        <f t="shared" ref="C130:C193" si="2">+E130-D130</f>
        <v>4430.9599999999627</v>
      </c>
      <c r="D130" s="84">
        <v>1129517.53</v>
      </c>
      <c r="E130" s="49">
        <v>1133948.49</v>
      </c>
      <c r="F130" s="49">
        <v>2553.91</v>
      </c>
      <c r="H130" s="49">
        <v>2471.6999999999998</v>
      </c>
      <c r="I130" s="49">
        <v>288987.42</v>
      </c>
      <c r="L130" s="49">
        <v>3333.17</v>
      </c>
      <c r="M130" s="49">
        <v>608633.51</v>
      </c>
      <c r="N130" s="49">
        <v>35970</v>
      </c>
      <c r="O130" s="49">
        <v>6921.77</v>
      </c>
      <c r="P130">
        <v>26.3</v>
      </c>
      <c r="Q130" s="49">
        <v>184454.72</v>
      </c>
      <c r="S130">
        <v>595.99</v>
      </c>
    </row>
    <row r="131" spans="1:19" x14ac:dyDescent="0.25">
      <c r="A131">
        <v>600100100100</v>
      </c>
      <c r="B131" t="s">
        <v>196</v>
      </c>
      <c r="C131" s="49">
        <f t="shared" si="2"/>
        <v>4430.9599999999627</v>
      </c>
      <c r="D131" s="84">
        <v>1129517.53</v>
      </c>
      <c r="E131" s="49">
        <v>1133948.49</v>
      </c>
      <c r="F131" s="49">
        <v>2553.91</v>
      </c>
      <c r="H131" s="49">
        <v>2471.6999999999998</v>
      </c>
      <c r="I131" s="49">
        <v>288987.42</v>
      </c>
      <c r="L131" s="49">
        <v>3333.17</v>
      </c>
      <c r="M131" s="49">
        <v>608633.51</v>
      </c>
      <c r="N131" s="49">
        <v>35970</v>
      </c>
      <c r="O131" s="49">
        <v>6921.77</v>
      </c>
      <c r="P131">
        <v>26.3</v>
      </c>
      <c r="Q131" s="49">
        <v>184454.72</v>
      </c>
      <c r="S131">
        <v>595.99</v>
      </c>
    </row>
    <row r="132" spans="1:19" x14ac:dyDescent="0.25">
      <c r="A132">
        <v>6001001001000010</v>
      </c>
      <c r="B132" t="s">
        <v>23</v>
      </c>
      <c r="C132" s="53">
        <f t="shared" si="2"/>
        <v>128.82999999999993</v>
      </c>
      <c r="D132" s="84">
        <v>7523.85</v>
      </c>
      <c r="E132" s="49">
        <v>7652.68</v>
      </c>
      <c r="I132" s="86">
        <v>1195.31</v>
      </c>
      <c r="M132" s="49">
        <v>1620.21</v>
      </c>
      <c r="N132" s="87">
        <v>4449.42</v>
      </c>
      <c r="O132" s="88">
        <v>20.67</v>
      </c>
      <c r="P132" s="88">
        <v>26.3</v>
      </c>
      <c r="Q132">
        <v>39.9</v>
      </c>
      <c r="S132" s="89">
        <v>300.87</v>
      </c>
    </row>
    <row r="133" spans="1:19" x14ac:dyDescent="0.25">
      <c r="A133">
        <v>6001001001000020</v>
      </c>
      <c r="B133" t="s">
        <v>24</v>
      </c>
      <c r="C133" s="53">
        <f t="shared" si="2"/>
        <v>1573.8000000000002</v>
      </c>
      <c r="D133" s="84">
        <v>4236.3</v>
      </c>
      <c r="E133" s="49">
        <v>5810.1</v>
      </c>
      <c r="I133" s="89">
        <v>472.19</v>
      </c>
      <c r="L133" s="89">
        <v>2457.08</v>
      </c>
      <c r="M133">
        <v>768.58</v>
      </c>
      <c r="N133" s="87">
        <v>1845.07</v>
      </c>
      <c r="O133" s="88"/>
      <c r="S133" s="89">
        <v>267.18</v>
      </c>
    </row>
    <row r="134" spans="1:19" x14ac:dyDescent="0.25">
      <c r="A134">
        <v>6001001001000020</v>
      </c>
      <c r="B134" t="s">
        <v>197</v>
      </c>
      <c r="C134" s="53">
        <f t="shared" si="2"/>
        <v>1426.9800000000032</v>
      </c>
      <c r="D134" s="84">
        <v>41265.019999999997</v>
      </c>
      <c r="E134" s="49">
        <v>42692</v>
      </c>
      <c r="F134" s="88">
        <v>623.99</v>
      </c>
      <c r="H134" s="86">
        <v>2471.6999999999998</v>
      </c>
      <c r="I134" s="86">
        <v>8052</v>
      </c>
      <c r="L134" s="89">
        <v>90.04</v>
      </c>
      <c r="M134" s="49">
        <v>4520.71</v>
      </c>
      <c r="N134" s="87">
        <v>21415.62</v>
      </c>
      <c r="O134" s="87">
        <v>5490</v>
      </c>
      <c r="S134" s="89">
        <v>27.94</v>
      </c>
    </row>
    <row r="135" spans="1:19" x14ac:dyDescent="0.25">
      <c r="A135">
        <v>6001001001000050</v>
      </c>
      <c r="B135" t="s">
        <v>198</v>
      </c>
      <c r="C135" s="49">
        <f t="shared" si="2"/>
        <v>0</v>
      </c>
      <c r="D135" s="84">
        <v>1645.89</v>
      </c>
      <c r="E135" s="49">
        <v>1645.89</v>
      </c>
      <c r="I135" s="89">
        <v>517.05999999999995</v>
      </c>
      <c r="M135" s="49">
        <v>1097.83</v>
      </c>
      <c r="O135" s="88">
        <v>31</v>
      </c>
    </row>
    <row r="136" spans="1:19" x14ac:dyDescent="0.25">
      <c r="A136">
        <v>6001001001000060</v>
      </c>
      <c r="B136" t="s">
        <v>199</v>
      </c>
      <c r="C136" s="49">
        <f t="shared" si="2"/>
        <v>0</v>
      </c>
      <c r="D136" s="84">
        <v>28557.86</v>
      </c>
      <c r="E136" s="49">
        <v>28557.86</v>
      </c>
      <c r="I136" s="89"/>
      <c r="Q136" s="49">
        <v>28557.86</v>
      </c>
    </row>
    <row r="137" spans="1:19" x14ac:dyDescent="0.25">
      <c r="A137">
        <v>6001001001000090</v>
      </c>
      <c r="B137" t="s">
        <v>200</v>
      </c>
      <c r="C137" s="53">
        <f t="shared" si="2"/>
        <v>33.399999999999636</v>
      </c>
      <c r="D137" s="84">
        <v>12110.28</v>
      </c>
      <c r="E137" s="49">
        <v>12143.68</v>
      </c>
      <c r="F137" s="87">
        <v>1115.8</v>
      </c>
      <c r="I137" s="89"/>
      <c r="M137" s="49">
        <v>11027.88</v>
      </c>
    </row>
    <row r="138" spans="1:19" x14ac:dyDescent="0.25">
      <c r="A138">
        <v>6001001001000090</v>
      </c>
      <c r="B138" t="s">
        <v>201</v>
      </c>
      <c r="C138" s="49">
        <f t="shared" si="2"/>
        <v>0</v>
      </c>
      <c r="D138" s="84">
        <v>3026.76</v>
      </c>
      <c r="E138" s="49">
        <v>3026.76</v>
      </c>
      <c r="I138" s="86">
        <v>3026.76</v>
      </c>
    </row>
    <row r="139" spans="1:19" x14ac:dyDescent="0.25">
      <c r="A139">
        <v>6001001001000130</v>
      </c>
      <c r="B139" t="s">
        <v>202</v>
      </c>
      <c r="C139" s="53">
        <f t="shared" si="2"/>
        <v>-4128.0100000000093</v>
      </c>
      <c r="D139" s="84">
        <v>191549.47</v>
      </c>
      <c r="E139" s="49">
        <v>187421.46</v>
      </c>
      <c r="I139" s="86">
        <v>175737.5</v>
      </c>
      <c r="M139" s="49">
        <v>4783.96</v>
      </c>
      <c r="N139" s="56">
        <v>6900</v>
      </c>
    </row>
    <row r="140" spans="1:19" x14ac:dyDescent="0.25">
      <c r="A140">
        <v>6001001001000130</v>
      </c>
      <c r="B140" t="s">
        <v>203</v>
      </c>
      <c r="C140" s="53">
        <f t="shared" si="2"/>
        <v>4024.7599999999948</v>
      </c>
      <c r="D140" s="84">
        <v>52367.33</v>
      </c>
      <c r="E140" s="49">
        <v>56392.09</v>
      </c>
      <c r="I140" s="86">
        <v>56362.3</v>
      </c>
      <c r="M140">
        <v>29.79</v>
      </c>
    </row>
    <row r="141" spans="1:19" x14ac:dyDescent="0.25">
      <c r="A141">
        <v>6001001001000140</v>
      </c>
      <c r="B141" t="s">
        <v>25</v>
      </c>
      <c r="C141" s="49">
        <f t="shared" si="2"/>
        <v>0</v>
      </c>
      <c r="D141" s="85">
        <v>-4.7699999999999996</v>
      </c>
      <c r="E141">
        <v>-4.7699999999999996</v>
      </c>
      <c r="I141" s="89">
        <v>-4.96</v>
      </c>
      <c r="N141" s="88">
        <v>0.19</v>
      </c>
    </row>
    <row r="142" spans="1:19" x14ac:dyDescent="0.25">
      <c r="A142">
        <v>6001001001000140</v>
      </c>
      <c r="B142" t="s">
        <v>204</v>
      </c>
      <c r="C142" s="49">
        <f t="shared" si="2"/>
        <v>0</v>
      </c>
      <c r="D142" s="84">
        <v>466288.25</v>
      </c>
      <c r="E142" s="49">
        <v>466288.25</v>
      </c>
      <c r="I142" s="89"/>
      <c r="M142" s="49">
        <v>466288.25</v>
      </c>
    </row>
    <row r="143" spans="1:19" x14ac:dyDescent="0.25">
      <c r="A143">
        <v>6001001001000140</v>
      </c>
      <c r="B143" t="s">
        <v>205</v>
      </c>
      <c r="C143" s="49">
        <f t="shared" si="2"/>
        <v>0</v>
      </c>
      <c r="D143" s="84">
        <v>53696.5</v>
      </c>
      <c r="E143" s="49">
        <v>53696.5</v>
      </c>
      <c r="I143" s="89"/>
      <c r="M143" s="49">
        <v>53696.5</v>
      </c>
    </row>
    <row r="144" spans="1:19" x14ac:dyDescent="0.25">
      <c r="A144">
        <v>6001001001000140</v>
      </c>
      <c r="B144" t="s">
        <v>206</v>
      </c>
      <c r="C144" s="49">
        <f t="shared" si="2"/>
        <v>0</v>
      </c>
      <c r="D144" s="84">
        <v>45635</v>
      </c>
      <c r="E144" s="49">
        <v>45635</v>
      </c>
      <c r="I144" s="89"/>
      <c r="M144" s="49">
        <v>45635</v>
      </c>
    </row>
    <row r="145" spans="1:19" x14ac:dyDescent="0.25">
      <c r="A145">
        <v>6001001001000160</v>
      </c>
      <c r="B145" t="s">
        <v>207</v>
      </c>
      <c r="C145" s="49">
        <f t="shared" si="2"/>
        <v>0</v>
      </c>
      <c r="D145" s="85">
        <v>160.54</v>
      </c>
      <c r="E145">
        <v>160.54</v>
      </c>
      <c r="I145" s="89">
        <v>8.94</v>
      </c>
      <c r="M145">
        <v>151.6</v>
      </c>
    </row>
    <row r="146" spans="1:19" x14ac:dyDescent="0.25">
      <c r="A146">
        <v>6001001001000160</v>
      </c>
      <c r="B146" t="s">
        <v>208</v>
      </c>
      <c r="C146" s="49">
        <f t="shared" si="2"/>
        <v>0</v>
      </c>
      <c r="I146" s="89"/>
    </row>
    <row r="147" spans="1:19" x14ac:dyDescent="0.25">
      <c r="A147">
        <v>6001001001000160</v>
      </c>
      <c r="B147" t="s">
        <v>209</v>
      </c>
      <c r="C147" s="49">
        <f t="shared" si="2"/>
        <v>0</v>
      </c>
      <c r="D147" s="85">
        <v>143.63999999999999</v>
      </c>
      <c r="E147">
        <v>143.63999999999999</v>
      </c>
      <c r="I147" s="89">
        <v>143.63999999999999</v>
      </c>
    </row>
    <row r="148" spans="1:19" x14ac:dyDescent="0.25">
      <c r="A148">
        <v>6001001001000160</v>
      </c>
      <c r="B148" t="s">
        <v>210</v>
      </c>
      <c r="C148" s="49">
        <f t="shared" si="2"/>
        <v>0</v>
      </c>
      <c r="D148" s="84">
        <v>7111.4</v>
      </c>
      <c r="E148" s="49">
        <v>7111.4</v>
      </c>
      <c r="I148" s="89"/>
      <c r="N148" s="88"/>
      <c r="Q148" s="86">
        <v>7111.4</v>
      </c>
    </row>
    <row r="149" spans="1:19" x14ac:dyDescent="0.25">
      <c r="A149">
        <v>6001001001000160</v>
      </c>
      <c r="B149" t="s">
        <v>211</v>
      </c>
      <c r="C149" s="53">
        <f t="shared" si="2"/>
        <v>226.59000000000015</v>
      </c>
      <c r="D149" s="84">
        <v>12118.22</v>
      </c>
      <c r="E149" s="49">
        <v>12344.81</v>
      </c>
      <c r="F149" s="88">
        <v>814.12</v>
      </c>
      <c r="I149" s="86">
        <v>8461.7199999999993</v>
      </c>
      <c r="L149" s="89">
        <v>385.37</v>
      </c>
      <c r="M149">
        <v>672.39</v>
      </c>
      <c r="N149" s="88">
        <v>322.81</v>
      </c>
      <c r="Q149" s="86">
        <v>1688.4</v>
      </c>
    </row>
    <row r="150" spans="1:19" x14ac:dyDescent="0.25">
      <c r="A150">
        <v>6001001001000160</v>
      </c>
      <c r="B150" t="s">
        <v>212</v>
      </c>
      <c r="C150" s="49">
        <f t="shared" si="2"/>
        <v>0</v>
      </c>
      <c r="D150" s="84">
        <v>8305.4699999999993</v>
      </c>
      <c r="E150" s="49">
        <v>8305.4699999999993</v>
      </c>
      <c r="I150" s="86">
        <v>4139.63</v>
      </c>
      <c r="L150" s="89"/>
      <c r="M150" s="49">
        <v>3479.24</v>
      </c>
      <c r="N150" s="88"/>
      <c r="O150" s="88">
        <v>629</v>
      </c>
      <c r="Q150" s="89">
        <v>57.6</v>
      </c>
    </row>
    <row r="151" spans="1:19" x14ac:dyDescent="0.25">
      <c r="A151">
        <v>6001001001000160</v>
      </c>
      <c r="B151" t="s">
        <v>213</v>
      </c>
      <c r="C151" s="49">
        <f t="shared" si="2"/>
        <v>0</v>
      </c>
      <c r="D151" s="84">
        <v>146521.26</v>
      </c>
      <c r="E151" s="49">
        <v>146521.26</v>
      </c>
      <c r="I151" s="89"/>
      <c r="L151" s="89"/>
      <c r="N151" s="88"/>
      <c r="Q151" s="86">
        <v>146521.26</v>
      </c>
    </row>
    <row r="152" spans="1:19" x14ac:dyDescent="0.25">
      <c r="A152">
        <v>6001001001000160</v>
      </c>
      <c r="B152" t="s">
        <v>214</v>
      </c>
      <c r="C152" s="49">
        <f t="shared" si="2"/>
        <v>0</v>
      </c>
      <c r="I152" s="89"/>
      <c r="L152" s="89"/>
      <c r="N152" s="88"/>
      <c r="Q152" s="89"/>
    </row>
    <row r="153" spans="1:19" x14ac:dyDescent="0.25">
      <c r="A153">
        <v>6001001001000200</v>
      </c>
      <c r="B153" t="s">
        <v>215</v>
      </c>
      <c r="C153" s="53">
        <f t="shared" si="2"/>
        <v>954.2699999999968</v>
      </c>
      <c r="D153" s="84">
        <v>43000.72</v>
      </c>
      <c r="E153" s="49">
        <v>43954.99</v>
      </c>
      <c r="I153" s="86">
        <v>29735.61</v>
      </c>
      <c r="L153" s="89">
        <v>209.8</v>
      </c>
      <c r="M153" s="49">
        <v>11823.54</v>
      </c>
      <c r="N153" s="88">
        <v>991.06</v>
      </c>
      <c r="O153" s="88">
        <v>751.1</v>
      </c>
      <c r="Q153" s="89">
        <v>443.88</v>
      </c>
    </row>
    <row r="154" spans="1:19" x14ac:dyDescent="0.25">
      <c r="A154">
        <v>6001001001000200</v>
      </c>
      <c r="B154" t="s">
        <v>216</v>
      </c>
      <c r="C154" s="53">
        <f t="shared" si="2"/>
        <v>190.34000000000015</v>
      </c>
      <c r="D154" s="84">
        <v>4258.54</v>
      </c>
      <c r="E154" s="49">
        <v>4448.88</v>
      </c>
      <c r="I154" s="86">
        <v>1139.72</v>
      </c>
      <c r="L154" s="89">
        <v>190.88</v>
      </c>
      <c r="M154" s="49">
        <v>3038.03</v>
      </c>
      <c r="N154" s="88">
        <v>45.83</v>
      </c>
      <c r="Q154" s="89">
        <v>34.42</v>
      </c>
    </row>
    <row r="155" spans="1:19" x14ac:dyDescent="0.25">
      <c r="A155">
        <v>6001002</v>
      </c>
      <c r="B155" t="s">
        <v>217</v>
      </c>
      <c r="C155" s="49">
        <f t="shared" si="2"/>
        <v>118996.62000000011</v>
      </c>
      <c r="D155" s="84">
        <v>4557896.96</v>
      </c>
      <c r="E155" s="49">
        <v>4676893.58</v>
      </c>
      <c r="F155" s="49">
        <v>42455.11</v>
      </c>
      <c r="G155" s="49">
        <v>5883.8</v>
      </c>
      <c r="H155" s="49">
        <v>109160.25</v>
      </c>
      <c r="I155" s="49">
        <v>2534546.06</v>
      </c>
      <c r="L155" s="49">
        <v>17339.14</v>
      </c>
      <c r="M155" s="49">
        <v>693543.64</v>
      </c>
      <c r="N155" s="49">
        <v>531341.26</v>
      </c>
      <c r="O155" s="49">
        <v>195174.12</v>
      </c>
      <c r="P155" s="49">
        <v>511528.06</v>
      </c>
      <c r="Q155" s="51">
        <v>34559.79</v>
      </c>
      <c r="S155" s="49">
        <v>1362.35</v>
      </c>
    </row>
    <row r="156" spans="1:19" x14ac:dyDescent="0.25">
      <c r="A156">
        <v>600100200100</v>
      </c>
      <c r="B156" t="s">
        <v>26</v>
      </c>
      <c r="C156" s="51">
        <f t="shared" si="2"/>
        <v>9363</v>
      </c>
      <c r="D156" s="84">
        <v>2053578.45</v>
      </c>
      <c r="E156" s="49">
        <v>2062941.45</v>
      </c>
      <c r="F156" s="49">
        <v>8357.9599999999991</v>
      </c>
      <c r="G156" s="49">
        <v>2750</v>
      </c>
      <c r="H156" s="49">
        <v>41947.34</v>
      </c>
      <c r="I156" s="49">
        <v>1703987.45</v>
      </c>
      <c r="L156">
        <v>300</v>
      </c>
      <c r="M156" s="49">
        <v>151188.31</v>
      </c>
      <c r="N156" s="49">
        <v>142474.23000000001</v>
      </c>
      <c r="O156" s="49">
        <v>10196.620000000001</v>
      </c>
      <c r="P156">
        <v>179.34</v>
      </c>
      <c r="Q156" s="51">
        <v>1560.2</v>
      </c>
    </row>
    <row r="157" spans="1:19" x14ac:dyDescent="0.25">
      <c r="A157">
        <v>6001002001000010</v>
      </c>
      <c r="B157" t="s">
        <v>27</v>
      </c>
      <c r="C157" s="49">
        <f t="shared" si="2"/>
        <v>0</v>
      </c>
      <c r="D157" s="84">
        <v>3966.12</v>
      </c>
      <c r="E157" s="49">
        <v>3966.12</v>
      </c>
      <c r="I157" s="89"/>
      <c r="N157" s="87">
        <v>3660</v>
      </c>
      <c r="O157" s="88">
        <v>306.12</v>
      </c>
    </row>
    <row r="158" spans="1:19" x14ac:dyDescent="0.25">
      <c r="A158">
        <v>6001002001000020</v>
      </c>
      <c r="B158" t="s">
        <v>28</v>
      </c>
      <c r="C158" s="49">
        <f t="shared" si="2"/>
        <v>0</v>
      </c>
      <c r="D158" s="84">
        <v>40656.589999999997</v>
      </c>
      <c r="E158" s="49">
        <v>40656.589999999997</v>
      </c>
      <c r="I158" s="89"/>
      <c r="N158" s="87">
        <v>40656.589999999997</v>
      </c>
    </row>
    <row r="159" spans="1:19" x14ac:dyDescent="0.25">
      <c r="A159">
        <v>6001002001000040</v>
      </c>
      <c r="B159" t="s">
        <v>218</v>
      </c>
      <c r="C159" s="49">
        <f t="shared" si="2"/>
        <v>0</v>
      </c>
      <c r="I159" s="89"/>
    </row>
    <row r="160" spans="1:19" x14ac:dyDescent="0.25">
      <c r="A160">
        <v>6001002001000040</v>
      </c>
      <c r="B160" t="s">
        <v>219</v>
      </c>
      <c r="C160" s="49">
        <f t="shared" si="2"/>
        <v>0</v>
      </c>
      <c r="D160" s="84">
        <v>25071</v>
      </c>
      <c r="E160" s="49">
        <v>25071</v>
      </c>
      <c r="I160" s="89"/>
      <c r="N160" s="87">
        <v>25071</v>
      </c>
    </row>
    <row r="161" spans="1:19" x14ac:dyDescent="0.25">
      <c r="A161">
        <v>6001002001000040</v>
      </c>
      <c r="B161" t="s">
        <v>220</v>
      </c>
      <c r="C161" s="49">
        <f t="shared" si="2"/>
        <v>0</v>
      </c>
      <c r="D161" s="84">
        <v>5575.79</v>
      </c>
      <c r="E161" s="49">
        <v>5575.79</v>
      </c>
      <c r="I161" s="89"/>
      <c r="N161" s="87">
        <v>5575.79</v>
      </c>
    </row>
    <row r="162" spans="1:19" x14ac:dyDescent="0.25">
      <c r="A162">
        <v>6001002001000040</v>
      </c>
      <c r="B162" t="s">
        <v>221</v>
      </c>
      <c r="C162" s="49">
        <f t="shared" si="2"/>
        <v>0</v>
      </c>
      <c r="I162" s="89"/>
    </row>
    <row r="163" spans="1:19" x14ac:dyDescent="0.25">
      <c r="A163">
        <v>6001002001000040</v>
      </c>
      <c r="B163" t="s">
        <v>222</v>
      </c>
      <c r="C163" s="49">
        <f t="shared" si="2"/>
        <v>0</v>
      </c>
      <c r="I163" s="89"/>
    </row>
    <row r="164" spans="1:19" x14ac:dyDescent="0.25">
      <c r="A164">
        <v>6001002001000040</v>
      </c>
      <c r="B164" t="s">
        <v>223</v>
      </c>
      <c r="C164" s="53">
        <f t="shared" si="2"/>
        <v>7706.4000000000015</v>
      </c>
      <c r="D164" s="84">
        <v>32684.080000000002</v>
      </c>
      <c r="E164" s="49">
        <v>40390.480000000003</v>
      </c>
      <c r="I164" s="89"/>
      <c r="N164" s="87">
        <v>40390.480000000003</v>
      </c>
    </row>
    <row r="165" spans="1:19" x14ac:dyDescent="0.25">
      <c r="A165">
        <v>6001002001000050</v>
      </c>
      <c r="B165" t="s">
        <v>366</v>
      </c>
      <c r="C165" s="53">
        <f t="shared" si="2"/>
        <v>1071</v>
      </c>
      <c r="D165" s="84">
        <v>435836.48</v>
      </c>
      <c r="E165" s="49">
        <v>436907.48</v>
      </c>
      <c r="F165" s="49">
        <v>2162.96</v>
      </c>
      <c r="H165" s="86">
        <v>18774.25</v>
      </c>
      <c r="I165" s="86">
        <v>350167.03999999998</v>
      </c>
      <c r="M165" s="49">
        <v>50042.86</v>
      </c>
      <c r="N165" s="87">
        <v>15048.17</v>
      </c>
      <c r="Q165" s="89">
        <v>712.2</v>
      </c>
    </row>
    <row r="166" spans="1:19" x14ac:dyDescent="0.25">
      <c r="A166">
        <v>6001002001000050</v>
      </c>
      <c r="B166" t="s">
        <v>367</v>
      </c>
      <c r="C166" s="49">
        <f t="shared" si="2"/>
        <v>0</v>
      </c>
      <c r="D166" s="84">
        <v>65422.54</v>
      </c>
      <c r="E166" s="49">
        <v>65422.54</v>
      </c>
      <c r="F166" s="49">
        <v>6195</v>
      </c>
      <c r="G166" s="87">
        <v>2750</v>
      </c>
      <c r="H166" s="86">
        <v>23173.09</v>
      </c>
      <c r="I166" s="86">
        <v>4825</v>
      </c>
      <c r="L166" s="89">
        <v>300</v>
      </c>
      <c r="M166" s="49">
        <v>5368.75</v>
      </c>
      <c r="N166" s="87">
        <v>12072.2</v>
      </c>
      <c r="O166" s="87">
        <v>9890.5</v>
      </c>
      <c r="Q166" s="89">
        <v>848</v>
      </c>
    </row>
    <row r="167" spans="1:19" x14ac:dyDescent="0.25">
      <c r="A167">
        <v>6001002001000050</v>
      </c>
      <c r="B167" t="s">
        <v>225</v>
      </c>
      <c r="C167" s="49">
        <f t="shared" si="2"/>
        <v>0</v>
      </c>
      <c r="D167" s="84">
        <v>92206.04</v>
      </c>
      <c r="E167" s="49">
        <v>92206.04</v>
      </c>
      <c r="I167" s="89"/>
      <c r="M167" s="49">
        <v>92026.7</v>
      </c>
      <c r="P167" s="83">
        <v>179.34</v>
      </c>
    </row>
    <row r="168" spans="1:19" x14ac:dyDescent="0.25">
      <c r="A168">
        <v>6001002001000050</v>
      </c>
      <c r="B168" t="s">
        <v>226</v>
      </c>
      <c r="C168" s="49">
        <f t="shared" si="2"/>
        <v>0</v>
      </c>
      <c r="D168" s="84">
        <v>1215854.71</v>
      </c>
      <c r="E168" s="49">
        <v>1215854.71</v>
      </c>
      <c r="I168" s="86">
        <v>1215854.71</v>
      </c>
    </row>
    <row r="169" spans="1:19" x14ac:dyDescent="0.25">
      <c r="A169">
        <v>6001002001000090</v>
      </c>
      <c r="B169" t="s">
        <v>227</v>
      </c>
      <c r="C169" s="53">
        <f t="shared" si="2"/>
        <v>585.60000000000582</v>
      </c>
      <c r="D169" s="84">
        <v>136305.1</v>
      </c>
      <c r="E169" s="49">
        <v>136890.70000000001</v>
      </c>
      <c r="I169" s="86">
        <v>133140.70000000001</v>
      </c>
      <c r="M169" s="49">
        <v>3750</v>
      </c>
    </row>
    <row r="170" spans="1:19" x14ac:dyDescent="0.25">
      <c r="A170">
        <v>600100200200</v>
      </c>
      <c r="B170" t="s">
        <v>29</v>
      </c>
      <c r="C170" s="51">
        <f t="shared" si="2"/>
        <v>966.16000000000349</v>
      </c>
      <c r="D170" s="84">
        <v>95590.01</v>
      </c>
      <c r="E170" s="49">
        <v>96556.17</v>
      </c>
      <c r="F170">
        <v>-385.21</v>
      </c>
      <c r="H170" s="49">
        <v>5091.7</v>
      </c>
      <c r="I170" s="49">
        <v>4142.8900000000003</v>
      </c>
      <c r="L170" s="49">
        <v>7128.1</v>
      </c>
      <c r="M170" s="49">
        <v>2741.1</v>
      </c>
      <c r="N170" s="49">
        <v>74828.19</v>
      </c>
      <c r="O170" s="49">
        <v>1212.4000000000001</v>
      </c>
      <c r="Q170">
        <v>455</v>
      </c>
      <c r="S170" s="49">
        <v>1342</v>
      </c>
    </row>
    <row r="171" spans="1:19" x14ac:dyDescent="0.25">
      <c r="A171">
        <v>6001002002000020</v>
      </c>
      <c r="B171" t="s">
        <v>30</v>
      </c>
      <c r="C171" s="53">
        <f t="shared" si="2"/>
        <v>228.0600000000004</v>
      </c>
      <c r="D171" s="84">
        <v>6568.53</v>
      </c>
      <c r="E171" s="49">
        <v>6796.59</v>
      </c>
      <c r="F171">
        <v>-458.41</v>
      </c>
      <c r="H171" s="86">
        <v>2129.1999999999998</v>
      </c>
      <c r="I171" s="86">
        <v>2842.8</v>
      </c>
      <c r="N171" s="87">
        <v>2283</v>
      </c>
    </row>
    <row r="172" spans="1:19" x14ac:dyDescent="0.25">
      <c r="A172">
        <v>6001002002000040</v>
      </c>
      <c r="B172" t="s">
        <v>31</v>
      </c>
      <c r="C172" s="49">
        <f t="shared" si="2"/>
        <v>0</v>
      </c>
      <c r="D172" s="84">
        <v>9640.59</v>
      </c>
      <c r="E172" s="49">
        <v>9640.59</v>
      </c>
      <c r="H172" s="89"/>
      <c r="I172" s="86">
        <v>1300.0899999999999</v>
      </c>
      <c r="L172" s="86">
        <v>7128.1</v>
      </c>
      <c r="N172" s="88"/>
      <c r="O172" s="87">
        <v>1212.4000000000001</v>
      </c>
    </row>
    <row r="173" spans="1:19" x14ac:dyDescent="0.25">
      <c r="A173">
        <v>6001002002000050</v>
      </c>
      <c r="B173" t="s">
        <v>368</v>
      </c>
      <c r="C173" s="49">
        <f t="shared" si="2"/>
        <v>0</v>
      </c>
      <c r="H173" s="89"/>
      <c r="N173" s="88"/>
    </row>
    <row r="174" spans="1:19" x14ac:dyDescent="0.25">
      <c r="A174">
        <v>6001002002000060</v>
      </c>
      <c r="B174" t="s">
        <v>32</v>
      </c>
      <c r="C174" s="53">
        <f t="shared" si="2"/>
        <v>738.10000000000582</v>
      </c>
      <c r="D174" s="84">
        <v>79380.89</v>
      </c>
      <c r="E174" s="49">
        <v>80118.990000000005</v>
      </c>
      <c r="F174">
        <v>73.2</v>
      </c>
      <c r="H174" s="86">
        <v>2962.5</v>
      </c>
      <c r="M174" s="49">
        <v>2741.1</v>
      </c>
      <c r="N174" s="87">
        <v>72545.19</v>
      </c>
      <c r="Q174" s="89">
        <v>455</v>
      </c>
      <c r="S174" s="86">
        <v>1342</v>
      </c>
    </row>
    <row r="175" spans="1:19" x14ac:dyDescent="0.25">
      <c r="A175">
        <v>600100200300</v>
      </c>
      <c r="B175" t="s">
        <v>33</v>
      </c>
      <c r="C175" s="51">
        <f t="shared" si="2"/>
        <v>25774.40000000014</v>
      </c>
      <c r="D175" s="84">
        <v>1679780.72</v>
      </c>
      <c r="E175" s="49">
        <v>1705555.12</v>
      </c>
      <c r="F175" s="49">
        <v>32983.14</v>
      </c>
      <c r="G175" s="49">
        <v>2820</v>
      </c>
      <c r="H175" s="49">
        <v>61599.78</v>
      </c>
      <c r="I175" s="49">
        <v>452751.2</v>
      </c>
      <c r="L175" s="49">
        <v>5535.02</v>
      </c>
      <c r="M175" s="49">
        <v>405898.79</v>
      </c>
      <c r="N175" s="49">
        <v>84967.47</v>
      </c>
      <c r="O175" s="49">
        <v>118707.66</v>
      </c>
      <c r="P175" s="49">
        <v>510742.12</v>
      </c>
      <c r="Q175" s="49">
        <v>29529.59</v>
      </c>
      <c r="S175" s="92">
        <v>20.350000000000001</v>
      </c>
    </row>
    <row r="176" spans="1:19" x14ac:dyDescent="0.25">
      <c r="A176">
        <v>6001002003000010</v>
      </c>
      <c r="B176" t="s">
        <v>34</v>
      </c>
      <c r="C176" s="53">
        <f t="shared" si="2"/>
        <v>20151.669999999984</v>
      </c>
      <c r="D176" s="84">
        <v>163627.48000000001</v>
      </c>
      <c r="E176" s="49">
        <v>183779.15</v>
      </c>
      <c r="H176" s="86">
        <v>7292.6</v>
      </c>
      <c r="I176" s="86">
        <v>40186.32</v>
      </c>
      <c r="M176" s="49">
        <v>95665.63</v>
      </c>
      <c r="O176" s="49">
        <v>31842</v>
      </c>
      <c r="Q176" s="49">
        <v>8792.6</v>
      </c>
    </row>
    <row r="177" spans="1:19" x14ac:dyDescent="0.25">
      <c r="A177">
        <v>6001002003000010</v>
      </c>
      <c r="B177" t="s">
        <v>228</v>
      </c>
      <c r="C177" s="49">
        <f t="shared" si="2"/>
        <v>0</v>
      </c>
      <c r="D177" s="85">
        <v>452.61</v>
      </c>
      <c r="E177">
        <v>452.61</v>
      </c>
      <c r="I177" s="89"/>
      <c r="O177" s="88">
        <v>452.61</v>
      </c>
    </row>
    <row r="178" spans="1:19" x14ac:dyDescent="0.25">
      <c r="A178">
        <v>6001002003000010</v>
      </c>
      <c r="B178" t="s">
        <v>229</v>
      </c>
      <c r="C178" s="49">
        <f t="shared" si="2"/>
        <v>0</v>
      </c>
      <c r="I178" s="89"/>
      <c r="O178" s="88"/>
    </row>
    <row r="179" spans="1:19" x14ac:dyDescent="0.25">
      <c r="A179">
        <v>6001002003000010</v>
      </c>
      <c r="B179" t="s">
        <v>230</v>
      </c>
      <c r="C179" s="49">
        <f t="shared" si="2"/>
        <v>0</v>
      </c>
      <c r="D179" s="84">
        <v>11040.28</v>
      </c>
      <c r="E179" s="49">
        <v>11040.28</v>
      </c>
      <c r="I179" s="86">
        <v>10548.55</v>
      </c>
      <c r="O179" s="88">
        <v>491.73</v>
      </c>
    </row>
    <row r="180" spans="1:19" x14ac:dyDescent="0.25">
      <c r="A180">
        <v>6001002003000010</v>
      </c>
      <c r="B180" t="s">
        <v>33</v>
      </c>
      <c r="C180" s="49">
        <f t="shared" si="2"/>
        <v>0</v>
      </c>
      <c r="D180" s="84">
        <v>3759</v>
      </c>
      <c r="E180" s="49">
        <v>3759</v>
      </c>
      <c r="I180" s="89"/>
      <c r="N180" s="87">
        <v>1659</v>
      </c>
      <c r="O180" s="88"/>
      <c r="P180" s="87">
        <v>2100</v>
      </c>
    </row>
    <row r="181" spans="1:19" x14ac:dyDescent="0.25">
      <c r="A181">
        <v>6001002003000040</v>
      </c>
      <c r="B181" t="s">
        <v>231</v>
      </c>
      <c r="C181" s="49">
        <f t="shared" si="2"/>
        <v>0</v>
      </c>
      <c r="D181" s="84">
        <v>1503.08</v>
      </c>
      <c r="E181" s="49">
        <v>1503.08</v>
      </c>
      <c r="I181" s="89"/>
      <c r="L181" s="86">
        <v>1503.08</v>
      </c>
      <c r="N181" s="88"/>
      <c r="O181" s="88"/>
    </row>
    <row r="182" spans="1:19" x14ac:dyDescent="0.25">
      <c r="A182">
        <v>6001002003000050</v>
      </c>
      <c r="B182" t="s">
        <v>232</v>
      </c>
      <c r="C182" s="53">
        <f t="shared" si="2"/>
        <v>701.88999999999942</v>
      </c>
      <c r="D182" s="84">
        <v>8837.51</v>
      </c>
      <c r="E182" s="49">
        <v>9539.4</v>
      </c>
      <c r="F182" s="88">
        <v>211</v>
      </c>
      <c r="I182" s="86">
        <v>6689.12</v>
      </c>
      <c r="L182" s="89">
        <v>19.87</v>
      </c>
      <c r="M182">
        <v>610.32000000000005</v>
      </c>
      <c r="N182" s="88">
        <v>56.69</v>
      </c>
      <c r="O182" s="88">
        <v>237.63</v>
      </c>
      <c r="P182" s="88">
        <v>162.13</v>
      </c>
      <c r="Q182" s="49">
        <v>1532.29</v>
      </c>
      <c r="S182" s="93">
        <v>20.350000000000001</v>
      </c>
    </row>
    <row r="183" spans="1:19" x14ac:dyDescent="0.25">
      <c r="A183">
        <v>6001002003000050</v>
      </c>
      <c r="B183" t="s">
        <v>233</v>
      </c>
      <c r="C183" s="49">
        <f t="shared" si="2"/>
        <v>0</v>
      </c>
      <c r="D183" s="84">
        <v>18704.7</v>
      </c>
      <c r="E183" s="49">
        <v>18704.7</v>
      </c>
      <c r="I183" s="89"/>
      <c r="N183" s="88"/>
      <c r="O183" s="88"/>
      <c r="Q183" s="49">
        <v>18704.7</v>
      </c>
    </row>
    <row r="184" spans="1:19" x14ac:dyDescent="0.25">
      <c r="A184">
        <v>6001002003000060</v>
      </c>
      <c r="B184" t="s">
        <v>35</v>
      </c>
      <c r="C184" s="53">
        <f t="shared" si="2"/>
        <v>451.39999999999964</v>
      </c>
      <c r="D184" s="84">
        <v>7081.68</v>
      </c>
      <c r="E184" s="49">
        <v>7533.08</v>
      </c>
      <c r="I184" s="86">
        <v>3121.56</v>
      </c>
      <c r="M184" s="49">
        <v>2751.1</v>
      </c>
      <c r="N184" s="88">
        <v>628.29999999999995</v>
      </c>
      <c r="O184" s="88">
        <v>1032.1199999999999</v>
      </c>
    </row>
    <row r="185" spans="1:19" x14ac:dyDescent="0.25">
      <c r="A185">
        <v>6001002003000080</v>
      </c>
      <c r="B185" t="s">
        <v>234</v>
      </c>
      <c r="C185" s="49">
        <f t="shared" si="2"/>
        <v>0</v>
      </c>
      <c r="D185" s="84">
        <v>45907.29</v>
      </c>
      <c r="E185" s="49">
        <v>45907.29</v>
      </c>
      <c r="H185" s="86">
        <v>35395</v>
      </c>
      <c r="I185" s="89">
        <v>684.18</v>
      </c>
      <c r="M185" s="49">
        <v>2164.9699999999998</v>
      </c>
      <c r="N185" s="87">
        <v>7163.14</v>
      </c>
      <c r="O185" s="88"/>
      <c r="Q185">
        <v>500</v>
      </c>
    </row>
    <row r="186" spans="1:19" x14ac:dyDescent="0.25">
      <c r="A186">
        <v>6001002003000100</v>
      </c>
      <c r="B186" t="s">
        <v>36</v>
      </c>
      <c r="C186" s="53">
        <f t="shared" si="2"/>
        <v>928.96999999999935</v>
      </c>
      <c r="D186" s="84">
        <v>4989.3500000000004</v>
      </c>
      <c r="E186" s="49">
        <v>5918.32</v>
      </c>
      <c r="H186" s="86">
        <v>5918.32</v>
      </c>
      <c r="N186" s="88"/>
      <c r="O186" s="88"/>
    </row>
    <row r="187" spans="1:19" x14ac:dyDescent="0.25">
      <c r="A187">
        <v>6001002003000100</v>
      </c>
      <c r="B187" t="s">
        <v>235</v>
      </c>
      <c r="C187" s="49">
        <f t="shared" si="2"/>
        <v>0</v>
      </c>
      <c r="N187" s="88"/>
      <c r="O187" s="88"/>
    </row>
    <row r="188" spans="1:19" x14ac:dyDescent="0.25">
      <c r="A188">
        <v>6001002003000100</v>
      </c>
      <c r="B188" t="s">
        <v>236</v>
      </c>
      <c r="C188" s="53">
        <f t="shared" si="2"/>
        <v>1583.1799999999967</v>
      </c>
      <c r="D188" s="84">
        <v>29062.080000000002</v>
      </c>
      <c r="E188" s="49">
        <v>30645.26</v>
      </c>
      <c r="N188" s="87">
        <v>30645.26</v>
      </c>
      <c r="O188" s="88"/>
    </row>
    <row r="189" spans="1:19" x14ac:dyDescent="0.25">
      <c r="A189">
        <v>6001002003000100</v>
      </c>
      <c r="B189" t="s">
        <v>369</v>
      </c>
      <c r="C189" s="49">
        <f t="shared" si="2"/>
        <v>0</v>
      </c>
      <c r="D189" s="84">
        <v>16833.650000000001</v>
      </c>
      <c r="E189" s="49">
        <v>16833.650000000001</v>
      </c>
      <c r="N189" s="88"/>
      <c r="O189" s="87">
        <v>16833.650000000001</v>
      </c>
    </row>
    <row r="190" spans="1:19" x14ac:dyDescent="0.25">
      <c r="A190">
        <v>6001002003000110</v>
      </c>
      <c r="B190" t="s">
        <v>237</v>
      </c>
      <c r="C190" s="53">
        <f t="shared" si="2"/>
        <v>1978.8399999999965</v>
      </c>
      <c r="D190" s="84">
        <v>17917.330000000002</v>
      </c>
      <c r="E190" s="49">
        <v>19896.169999999998</v>
      </c>
      <c r="H190" s="86">
        <v>12993.86</v>
      </c>
      <c r="I190" s="89">
        <v>13</v>
      </c>
      <c r="N190" s="87">
        <v>6268.91</v>
      </c>
      <c r="O190" s="88">
        <v>620.4</v>
      </c>
    </row>
    <row r="191" spans="1:19" x14ac:dyDescent="0.25">
      <c r="A191">
        <v>6001002003000120</v>
      </c>
      <c r="B191" t="s">
        <v>37</v>
      </c>
      <c r="C191" s="49">
        <f t="shared" si="2"/>
        <v>0</v>
      </c>
      <c r="D191" s="84">
        <v>38982.42</v>
      </c>
      <c r="E191" s="49">
        <v>38982.42</v>
      </c>
      <c r="G191" s="87">
        <v>2820</v>
      </c>
      <c r="M191" s="49">
        <v>16219.31</v>
      </c>
      <c r="N191" s="88">
        <v>934.2</v>
      </c>
      <c r="O191" s="87">
        <v>12078.91</v>
      </c>
      <c r="P191" s="87">
        <v>6930</v>
      </c>
    </row>
    <row r="192" spans="1:19" x14ac:dyDescent="0.25">
      <c r="A192">
        <v>6001002003000120</v>
      </c>
      <c r="B192" t="s">
        <v>238</v>
      </c>
      <c r="C192" s="49">
        <f t="shared" si="2"/>
        <v>0</v>
      </c>
    </row>
    <row r="193" spans="1:16" x14ac:dyDescent="0.25">
      <c r="A193">
        <v>6001002003000120</v>
      </c>
      <c r="B193" t="s">
        <v>330</v>
      </c>
      <c r="C193" s="49">
        <f t="shared" si="2"/>
        <v>0</v>
      </c>
      <c r="D193" s="84">
        <v>9895.6200000000008</v>
      </c>
      <c r="E193" s="87">
        <v>9895.6200000000008</v>
      </c>
      <c r="F193" s="49">
        <v>4400.2</v>
      </c>
      <c r="O193" s="53">
        <v>5495.42</v>
      </c>
    </row>
    <row r="194" spans="1:16" x14ac:dyDescent="0.25">
      <c r="A194">
        <v>6001002003000130</v>
      </c>
      <c r="B194" t="s">
        <v>239</v>
      </c>
      <c r="C194" s="53">
        <f t="shared" ref="C194:C257" si="3">+E194-D194</f>
        <v>-2925</v>
      </c>
      <c r="D194" s="84">
        <v>5710</v>
      </c>
      <c r="E194" s="49">
        <v>2785</v>
      </c>
      <c r="P194" s="87">
        <v>2785</v>
      </c>
    </row>
    <row r="195" spans="1:16" x14ac:dyDescent="0.25">
      <c r="A195">
        <v>6001002003000130</v>
      </c>
      <c r="B195" t="s">
        <v>240</v>
      </c>
      <c r="C195" s="49">
        <f t="shared" si="3"/>
        <v>0</v>
      </c>
    </row>
    <row r="196" spans="1:16" x14ac:dyDescent="0.25">
      <c r="A196">
        <v>6001002003000130</v>
      </c>
      <c r="B196" t="s">
        <v>241</v>
      </c>
      <c r="C196" s="49">
        <f t="shared" si="3"/>
        <v>0</v>
      </c>
    </row>
    <row r="197" spans="1:16" x14ac:dyDescent="0.25">
      <c r="A197">
        <v>6001002003000130</v>
      </c>
      <c r="B197" t="s">
        <v>242</v>
      </c>
      <c r="C197" s="49">
        <f t="shared" si="3"/>
        <v>0</v>
      </c>
    </row>
    <row r="198" spans="1:16" x14ac:dyDescent="0.25">
      <c r="A198">
        <v>6001002003000130</v>
      </c>
      <c r="B198" t="s">
        <v>243</v>
      </c>
      <c r="C198" s="49">
        <f t="shared" si="3"/>
        <v>0</v>
      </c>
      <c r="D198" s="84">
        <v>6684.99</v>
      </c>
      <c r="E198" s="49">
        <v>6684.99</v>
      </c>
      <c r="N198" s="87">
        <v>6684.99</v>
      </c>
    </row>
    <row r="199" spans="1:16" x14ac:dyDescent="0.25">
      <c r="A199">
        <v>6001002003000130</v>
      </c>
      <c r="B199" t="s">
        <v>244</v>
      </c>
      <c r="C199" s="49">
        <f t="shared" si="3"/>
        <v>0</v>
      </c>
    </row>
    <row r="200" spans="1:16" x14ac:dyDescent="0.25">
      <c r="A200">
        <v>6001002003000130</v>
      </c>
      <c r="B200" t="s">
        <v>245</v>
      </c>
      <c r="C200" s="49">
        <f t="shared" si="3"/>
        <v>0</v>
      </c>
    </row>
    <row r="201" spans="1:16" x14ac:dyDescent="0.25">
      <c r="A201">
        <v>6001002003000130</v>
      </c>
      <c r="B201" t="s">
        <v>370</v>
      </c>
      <c r="C201" s="49">
        <f t="shared" si="3"/>
        <v>0</v>
      </c>
      <c r="D201" s="84">
        <v>1000</v>
      </c>
      <c r="E201" s="49">
        <v>1000</v>
      </c>
      <c r="F201" s="87">
        <v>1000</v>
      </c>
    </row>
    <row r="202" spans="1:16" x14ac:dyDescent="0.25">
      <c r="A202">
        <v>6001002003000130</v>
      </c>
      <c r="B202" t="s">
        <v>246</v>
      </c>
      <c r="C202" s="49">
        <f t="shared" si="3"/>
        <v>0</v>
      </c>
      <c r="D202" s="85">
        <v>147.68</v>
      </c>
      <c r="E202">
        <v>147.68</v>
      </c>
      <c r="M202">
        <v>147.68</v>
      </c>
    </row>
    <row r="203" spans="1:16" x14ac:dyDescent="0.25">
      <c r="A203">
        <v>6001002003000150</v>
      </c>
      <c r="B203" t="s">
        <v>247</v>
      </c>
      <c r="C203" s="53">
        <f t="shared" si="3"/>
        <v>197</v>
      </c>
      <c r="D203" s="84">
        <v>8093.48</v>
      </c>
      <c r="E203" s="49">
        <v>8290.48</v>
      </c>
      <c r="I203" s="49">
        <v>8290.48</v>
      </c>
    </row>
    <row r="204" spans="1:16" x14ac:dyDescent="0.25">
      <c r="A204">
        <v>6001002003000150</v>
      </c>
      <c r="B204" t="s">
        <v>248</v>
      </c>
      <c r="C204" s="49">
        <f t="shared" si="3"/>
        <v>0</v>
      </c>
      <c r="D204" s="85">
        <v>754</v>
      </c>
      <c r="E204">
        <v>754</v>
      </c>
      <c r="N204" s="88">
        <v>754</v>
      </c>
    </row>
    <row r="205" spans="1:16" x14ac:dyDescent="0.25">
      <c r="A205">
        <v>6001002003000150</v>
      </c>
      <c r="B205" t="s">
        <v>164</v>
      </c>
      <c r="C205" s="49">
        <f t="shared" si="3"/>
        <v>0</v>
      </c>
      <c r="D205" s="84">
        <v>1013.21</v>
      </c>
      <c r="E205" s="49">
        <v>1013.21</v>
      </c>
      <c r="O205" s="87">
        <v>1013.21</v>
      </c>
    </row>
    <row r="206" spans="1:16" x14ac:dyDescent="0.25">
      <c r="A206">
        <v>6001002003000150</v>
      </c>
      <c r="B206" t="s">
        <v>249</v>
      </c>
      <c r="C206" s="49">
        <f t="shared" si="3"/>
        <v>0</v>
      </c>
      <c r="O206" s="88"/>
    </row>
    <row r="207" spans="1:16" x14ac:dyDescent="0.25">
      <c r="A207">
        <v>6001002003000160</v>
      </c>
      <c r="B207" t="s">
        <v>250</v>
      </c>
      <c r="C207" s="49">
        <f t="shared" si="3"/>
        <v>0</v>
      </c>
      <c r="O207" s="88"/>
    </row>
    <row r="208" spans="1:16" x14ac:dyDescent="0.25">
      <c r="A208">
        <v>6001002003000170</v>
      </c>
      <c r="B208" t="s">
        <v>251</v>
      </c>
      <c r="C208" s="49">
        <f t="shared" si="3"/>
        <v>0</v>
      </c>
      <c r="D208" s="84">
        <v>13655.21</v>
      </c>
      <c r="E208" s="49">
        <v>13655.21</v>
      </c>
      <c r="N208" s="65">
        <v>3482.1</v>
      </c>
      <c r="O208" s="87">
        <v>7730</v>
      </c>
      <c r="P208" s="49">
        <v>2443.11</v>
      </c>
    </row>
    <row r="209" spans="1:16" x14ac:dyDescent="0.25">
      <c r="A209">
        <v>6001002003000180</v>
      </c>
      <c r="B209" t="s">
        <v>252</v>
      </c>
      <c r="C209" s="49">
        <f t="shared" si="3"/>
        <v>0</v>
      </c>
      <c r="D209" s="84">
        <v>24000</v>
      </c>
      <c r="E209" s="49">
        <v>24000</v>
      </c>
      <c r="O209" s="87">
        <v>24000</v>
      </c>
    </row>
    <row r="210" spans="1:16" x14ac:dyDescent="0.25">
      <c r="A210">
        <v>6001002003000180</v>
      </c>
      <c r="B210" t="s">
        <v>253</v>
      </c>
      <c r="C210" s="49">
        <f t="shared" si="3"/>
        <v>0</v>
      </c>
    </row>
    <row r="211" spans="1:16" x14ac:dyDescent="0.25">
      <c r="A211">
        <v>6001002003000180</v>
      </c>
      <c r="B211" t="s">
        <v>254</v>
      </c>
      <c r="C211" s="49">
        <f t="shared" si="3"/>
        <v>0</v>
      </c>
    </row>
    <row r="212" spans="1:16" x14ac:dyDescent="0.25">
      <c r="A212">
        <v>6001002003000180</v>
      </c>
      <c r="B212" t="s">
        <v>255</v>
      </c>
      <c r="C212" s="49">
        <f t="shared" si="3"/>
        <v>0</v>
      </c>
      <c r="D212" s="85">
        <v>834.31</v>
      </c>
      <c r="E212">
        <v>834.31</v>
      </c>
      <c r="O212" s="88">
        <v>834.31</v>
      </c>
    </row>
    <row r="213" spans="1:16" x14ac:dyDescent="0.25">
      <c r="A213">
        <v>6001002003000180</v>
      </c>
      <c r="B213" t="s">
        <v>371</v>
      </c>
      <c r="C213" s="49">
        <f t="shared" si="3"/>
        <v>0</v>
      </c>
      <c r="D213" s="84">
        <v>4976</v>
      </c>
      <c r="E213" s="49">
        <v>4976</v>
      </c>
      <c r="M213" s="49">
        <v>4976</v>
      </c>
      <c r="O213" s="88"/>
    </row>
    <row r="214" spans="1:16" x14ac:dyDescent="0.25">
      <c r="A214">
        <v>6001002003000190</v>
      </c>
      <c r="B214" t="s">
        <v>256</v>
      </c>
      <c r="C214" s="49">
        <f t="shared" si="3"/>
        <v>0</v>
      </c>
      <c r="D214" s="84">
        <v>7125</v>
      </c>
      <c r="E214" s="49">
        <v>7125</v>
      </c>
      <c r="O214" s="87">
        <v>7125</v>
      </c>
    </row>
    <row r="215" spans="1:16" x14ac:dyDescent="0.25">
      <c r="A215">
        <v>6001002003000210</v>
      </c>
      <c r="B215" t="s">
        <v>257</v>
      </c>
      <c r="C215" s="49">
        <f t="shared" si="3"/>
        <v>0</v>
      </c>
      <c r="D215" s="84">
        <v>28424</v>
      </c>
      <c r="E215" s="49">
        <v>28424</v>
      </c>
      <c r="M215" s="49">
        <v>28424</v>
      </c>
    </row>
    <row r="216" spans="1:16" x14ac:dyDescent="0.25">
      <c r="A216">
        <v>6001002003000220</v>
      </c>
      <c r="B216" t="s">
        <v>258</v>
      </c>
      <c r="C216" s="53">
        <f t="shared" si="3"/>
        <v>1200</v>
      </c>
      <c r="D216" s="84">
        <v>249879</v>
      </c>
      <c r="E216" s="49">
        <v>251079</v>
      </c>
      <c r="N216" s="88">
        <v>300</v>
      </c>
      <c r="P216" s="87">
        <v>250779</v>
      </c>
    </row>
    <row r="217" spans="1:16" x14ac:dyDescent="0.25">
      <c r="A217">
        <v>6001002003000230</v>
      </c>
      <c r="B217" t="s">
        <v>259</v>
      </c>
      <c r="C217" s="49">
        <f t="shared" si="3"/>
        <v>0</v>
      </c>
      <c r="D217" s="84">
        <v>4436.63</v>
      </c>
      <c r="E217" s="49">
        <v>4436.63</v>
      </c>
      <c r="N217" s="87">
        <v>4106.63</v>
      </c>
      <c r="P217" s="88">
        <v>330</v>
      </c>
    </row>
    <row r="218" spans="1:16" x14ac:dyDescent="0.25">
      <c r="A218">
        <v>6001002003000230</v>
      </c>
      <c r="B218" t="s">
        <v>260</v>
      </c>
      <c r="C218" s="49">
        <f t="shared" si="3"/>
        <v>0</v>
      </c>
      <c r="D218" s="84">
        <v>245212.88</v>
      </c>
      <c r="E218" s="49">
        <v>245212.88</v>
      </c>
      <c r="P218" s="87">
        <v>245212.88</v>
      </c>
    </row>
    <row r="219" spans="1:16" x14ac:dyDescent="0.25">
      <c r="A219">
        <v>6001002003000240</v>
      </c>
      <c r="B219" t="s">
        <v>261</v>
      </c>
      <c r="C219" s="49">
        <f t="shared" si="3"/>
        <v>0</v>
      </c>
      <c r="D219" s="84">
        <v>27371.94</v>
      </c>
      <c r="E219" s="49">
        <v>27371.94</v>
      </c>
      <c r="F219" s="87">
        <v>27371.94</v>
      </c>
    </row>
    <row r="220" spans="1:16" x14ac:dyDescent="0.25">
      <c r="A220">
        <v>6001002003000240</v>
      </c>
      <c r="B220" t="s">
        <v>262</v>
      </c>
      <c r="C220" s="49">
        <f t="shared" si="3"/>
        <v>0</v>
      </c>
      <c r="D220" s="84">
        <v>2681.19</v>
      </c>
      <c r="E220" s="49">
        <v>2681.19</v>
      </c>
      <c r="M220" s="49">
        <v>2681.19</v>
      </c>
    </row>
    <row r="221" spans="1:16" x14ac:dyDescent="0.25">
      <c r="A221">
        <v>6001002003000240</v>
      </c>
      <c r="B221" t="s">
        <v>263</v>
      </c>
      <c r="C221" s="49">
        <f t="shared" si="3"/>
        <v>0</v>
      </c>
    </row>
    <row r="222" spans="1:16" x14ac:dyDescent="0.25">
      <c r="A222">
        <v>6001002003000240</v>
      </c>
      <c r="B222" t="s">
        <v>264</v>
      </c>
      <c r="C222" s="53">
        <f t="shared" si="3"/>
        <v>1506.4499999999534</v>
      </c>
      <c r="D222" s="84">
        <v>669187.12</v>
      </c>
      <c r="E222" s="49">
        <v>670693.56999999995</v>
      </c>
      <c r="I222" s="49">
        <v>383217.99</v>
      </c>
      <c r="L222" s="86">
        <v>4012.07</v>
      </c>
      <c r="M222" s="49">
        <v>252258.59</v>
      </c>
      <c r="N222" s="87">
        <v>22284.25</v>
      </c>
      <c r="O222" s="87">
        <v>8920.67</v>
      </c>
    </row>
    <row r="223" spans="1:16" x14ac:dyDescent="0.25">
      <c r="A223">
        <v>600100200400</v>
      </c>
      <c r="B223" t="s">
        <v>265</v>
      </c>
      <c r="C223" s="53">
        <f t="shared" si="3"/>
        <v>579.42999999999302</v>
      </c>
      <c r="D223" s="84">
        <v>34626.160000000003</v>
      </c>
      <c r="E223" s="49">
        <v>35205.589999999997</v>
      </c>
      <c r="F223" s="87">
        <v>1499.22</v>
      </c>
      <c r="G223">
        <v>313.8</v>
      </c>
      <c r="H223">
        <v>521.42999999999995</v>
      </c>
      <c r="I223">
        <v>76.41</v>
      </c>
      <c r="L223">
        <v>503.08</v>
      </c>
      <c r="M223" s="49">
        <v>17402.63</v>
      </c>
      <c r="N223" s="49">
        <v>10424.709999999999</v>
      </c>
      <c r="O223" s="49">
        <v>3857.71</v>
      </c>
      <c r="P223">
        <v>606.6</v>
      </c>
    </row>
    <row r="224" spans="1:16" x14ac:dyDescent="0.25">
      <c r="A224">
        <v>6001002004000000</v>
      </c>
      <c r="B224" t="s">
        <v>266</v>
      </c>
      <c r="C224" s="49">
        <f t="shared" si="3"/>
        <v>0</v>
      </c>
      <c r="D224" s="85">
        <v>-280.10000000000002</v>
      </c>
      <c r="E224">
        <v>-280.10000000000002</v>
      </c>
      <c r="M224">
        <v>-280.10000000000002</v>
      </c>
    </row>
    <row r="225" spans="1:17" x14ac:dyDescent="0.25">
      <c r="A225">
        <v>6001002004000010</v>
      </c>
      <c r="B225" t="s">
        <v>38</v>
      </c>
      <c r="C225" s="49">
        <f t="shared" si="3"/>
        <v>0</v>
      </c>
      <c r="D225" s="85">
        <v>781.5</v>
      </c>
      <c r="E225">
        <v>781.5</v>
      </c>
      <c r="G225" s="88">
        <v>313.8</v>
      </c>
      <c r="M225">
        <v>250</v>
      </c>
      <c r="N225" s="88">
        <v>54.9</v>
      </c>
      <c r="O225" s="88">
        <v>162.80000000000001</v>
      </c>
    </row>
    <row r="226" spans="1:17" x14ac:dyDescent="0.25">
      <c r="A226">
        <v>6001002004000010</v>
      </c>
      <c r="B226" t="s">
        <v>267</v>
      </c>
      <c r="C226" s="49">
        <f t="shared" si="3"/>
        <v>0</v>
      </c>
      <c r="D226" s="85">
        <v>-220</v>
      </c>
      <c r="E226">
        <v>-220</v>
      </c>
      <c r="M226">
        <v>-220</v>
      </c>
      <c r="O226" s="88"/>
    </row>
    <row r="227" spans="1:17" x14ac:dyDescent="0.25">
      <c r="A227">
        <v>6001002004000010</v>
      </c>
      <c r="B227" t="s">
        <v>268</v>
      </c>
      <c r="C227" s="49">
        <f t="shared" si="3"/>
        <v>0</v>
      </c>
      <c r="O227" s="88"/>
    </row>
    <row r="228" spans="1:17" x14ac:dyDescent="0.25">
      <c r="A228">
        <v>6001002004000020</v>
      </c>
      <c r="B228" t="s">
        <v>39</v>
      </c>
      <c r="C228" s="53">
        <f t="shared" si="3"/>
        <v>579.42999999999995</v>
      </c>
      <c r="D228" s="85">
        <v>280.23</v>
      </c>
      <c r="E228">
        <v>859.66</v>
      </c>
      <c r="O228" s="88">
        <v>859.66</v>
      </c>
    </row>
    <row r="229" spans="1:17" x14ac:dyDescent="0.25">
      <c r="A229">
        <v>6001002004000050</v>
      </c>
      <c r="B229" t="s">
        <v>40</v>
      </c>
      <c r="C229" s="49">
        <f t="shared" si="3"/>
        <v>0</v>
      </c>
      <c r="O229" s="88"/>
    </row>
    <row r="230" spans="1:17" x14ac:dyDescent="0.25">
      <c r="A230">
        <v>6001002004000080</v>
      </c>
      <c r="B230" t="s">
        <v>41</v>
      </c>
      <c r="C230" s="49">
        <f t="shared" si="3"/>
        <v>0</v>
      </c>
      <c r="D230" s="84">
        <v>22139.94</v>
      </c>
      <c r="E230" s="49">
        <v>22139.94</v>
      </c>
      <c r="M230" s="49">
        <v>16165.6</v>
      </c>
      <c r="N230" s="87">
        <v>5974.34</v>
      </c>
      <c r="O230" s="88"/>
    </row>
    <row r="231" spans="1:17" x14ac:dyDescent="0.25">
      <c r="A231">
        <v>6001002004000110</v>
      </c>
      <c r="B231" t="s">
        <v>269</v>
      </c>
      <c r="C231" s="49">
        <f t="shared" si="3"/>
        <v>0</v>
      </c>
      <c r="D231" s="84">
        <v>11924.59</v>
      </c>
      <c r="E231" s="49">
        <v>11924.59</v>
      </c>
      <c r="F231" s="87">
        <v>1499.22</v>
      </c>
      <c r="H231" s="89">
        <v>521.42999999999995</v>
      </c>
      <c r="I231">
        <v>76.41</v>
      </c>
      <c r="L231" s="89">
        <v>503.08</v>
      </c>
      <c r="M231" s="49">
        <v>1487.13</v>
      </c>
      <c r="N231" s="87">
        <v>4395.47</v>
      </c>
      <c r="O231" s="87">
        <v>2835.25</v>
      </c>
      <c r="P231" s="88">
        <v>606.6</v>
      </c>
    </row>
    <row r="232" spans="1:17" x14ac:dyDescent="0.25">
      <c r="A232">
        <v>600100200500</v>
      </c>
      <c r="B232" t="s">
        <v>42</v>
      </c>
      <c r="C232" s="49">
        <f t="shared" si="3"/>
        <v>76861.47000000003</v>
      </c>
      <c r="D232" s="84">
        <v>414027.35</v>
      </c>
      <c r="E232" s="49">
        <v>490888.82</v>
      </c>
      <c r="I232" s="49">
        <v>261925.37</v>
      </c>
      <c r="M232" s="49">
        <v>62771.72</v>
      </c>
      <c r="N232" s="49">
        <v>121804.48</v>
      </c>
      <c r="O232" s="49">
        <v>44387.25</v>
      </c>
    </row>
    <row r="233" spans="1:17" x14ac:dyDescent="0.25">
      <c r="A233">
        <v>6001002005000010</v>
      </c>
      <c r="B233" t="s">
        <v>43</v>
      </c>
      <c r="C233" s="53">
        <f t="shared" si="3"/>
        <v>37021.600000000006</v>
      </c>
      <c r="D233" s="84">
        <v>249321.97</v>
      </c>
      <c r="E233" s="49">
        <v>286343.57</v>
      </c>
      <c r="I233" s="49">
        <v>171838.47</v>
      </c>
      <c r="M233" s="49">
        <v>49541.9</v>
      </c>
      <c r="N233" s="87">
        <v>10744.2</v>
      </c>
      <c r="O233" s="87">
        <v>54219</v>
      </c>
    </row>
    <row r="234" spans="1:17" x14ac:dyDescent="0.25">
      <c r="A234">
        <v>6001002005000010</v>
      </c>
      <c r="B234" t="s">
        <v>372</v>
      </c>
      <c r="C234" s="53">
        <f t="shared" si="3"/>
        <v>0</v>
      </c>
      <c r="N234" s="88"/>
      <c r="O234" s="88"/>
    </row>
    <row r="235" spans="1:17" x14ac:dyDescent="0.25">
      <c r="A235">
        <v>6001002005000020</v>
      </c>
      <c r="B235" t="s">
        <v>44</v>
      </c>
      <c r="C235" s="53">
        <f t="shared" si="3"/>
        <v>12969</v>
      </c>
      <c r="D235" s="84">
        <v>11092</v>
      </c>
      <c r="E235" s="49">
        <v>24061</v>
      </c>
      <c r="I235" s="49">
        <v>15201</v>
      </c>
      <c r="M235" s="49">
        <v>6935</v>
      </c>
      <c r="N235" s="88">
        <v>-46</v>
      </c>
      <c r="O235" s="88">
        <v>1971</v>
      </c>
    </row>
    <row r="236" spans="1:17" x14ac:dyDescent="0.25">
      <c r="A236">
        <v>6001002005000030</v>
      </c>
      <c r="B236" t="s">
        <v>373</v>
      </c>
      <c r="C236" s="53">
        <f t="shared" si="3"/>
        <v>24068</v>
      </c>
      <c r="D236" s="84">
        <v>94922.2</v>
      </c>
      <c r="E236" s="49">
        <v>118990.2</v>
      </c>
      <c r="I236" s="49">
        <v>61164.46</v>
      </c>
      <c r="M236" s="49">
        <v>5292.66</v>
      </c>
      <c r="N236" s="87">
        <v>70687.759999999995</v>
      </c>
      <c r="O236" s="87">
        <v>-18154.68</v>
      </c>
    </row>
    <row r="237" spans="1:17" x14ac:dyDescent="0.25">
      <c r="A237">
        <v>6001002005000040</v>
      </c>
      <c r="B237" t="s">
        <v>45</v>
      </c>
      <c r="C237" s="53">
        <f t="shared" si="3"/>
        <v>907.94999999999709</v>
      </c>
      <c r="D237" s="84">
        <v>48092.55</v>
      </c>
      <c r="E237" s="49">
        <v>49000.5</v>
      </c>
      <c r="I237" s="49">
        <v>13605.34</v>
      </c>
      <c r="M237" s="49">
        <v>1002.16</v>
      </c>
      <c r="N237" s="87">
        <v>28041.07</v>
      </c>
      <c r="O237" s="87">
        <v>6351.93</v>
      </c>
    </row>
    <row r="238" spans="1:17" x14ac:dyDescent="0.25">
      <c r="A238">
        <v>6001002005000050</v>
      </c>
      <c r="B238" t="s">
        <v>46</v>
      </c>
      <c r="C238" s="53">
        <f t="shared" si="3"/>
        <v>1894.92</v>
      </c>
      <c r="D238" s="84">
        <v>10598.63</v>
      </c>
      <c r="E238" s="49">
        <v>12493.55</v>
      </c>
      <c r="I238">
        <v>116.1</v>
      </c>
      <c r="N238" s="87">
        <v>12377.45</v>
      </c>
    </row>
    <row r="239" spans="1:17" x14ac:dyDescent="0.25">
      <c r="A239">
        <v>600100200600</v>
      </c>
      <c r="B239" t="s">
        <v>47</v>
      </c>
      <c r="C239" s="49">
        <f t="shared" si="3"/>
        <v>5452.1600000000035</v>
      </c>
      <c r="D239" s="84">
        <v>195797.46</v>
      </c>
      <c r="E239" s="49">
        <v>201249.62</v>
      </c>
      <c r="I239" s="49">
        <v>88042.240000000005</v>
      </c>
      <c r="L239" s="49">
        <v>3872.94</v>
      </c>
      <c r="M239" s="49">
        <v>50841.59</v>
      </c>
      <c r="N239" s="49">
        <v>38665.370000000003</v>
      </c>
      <c r="O239" s="49">
        <v>16812.48</v>
      </c>
      <c r="Q239" s="49">
        <v>3015</v>
      </c>
    </row>
    <row r="240" spans="1:17" x14ac:dyDescent="0.25">
      <c r="A240">
        <v>6001002006000000</v>
      </c>
      <c r="B240" t="s">
        <v>47</v>
      </c>
      <c r="C240" s="53">
        <f t="shared" si="3"/>
        <v>5452.1599999999744</v>
      </c>
      <c r="D240" s="84">
        <v>146494.45000000001</v>
      </c>
      <c r="E240" s="49">
        <v>151946.60999999999</v>
      </c>
      <c r="I240" s="49">
        <v>85903.81</v>
      </c>
      <c r="L240" s="86">
        <v>3872.94</v>
      </c>
      <c r="M240" s="49">
        <v>14761.79</v>
      </c>
      <c r="N240" s="87">
        <v>28946.59</v>
      </c>
      <c r="O240" s="87">
        <v>15446.48</v>
      </c>
      <c r="Q240" s="49">
        <v>3015</v>
      </c>
    </row>
    <row r="241" spans="1:15" x14ac:dyDescent="0.25">
      <c r="A241">
        <v>6001002006000010</v>
      </c>
      <c r="B241" t="s">
        <v>48</v>
      </c>
      <c r="C241" s="49">
        <f t="shared" si="3"/>
        <v>0</v>
      </c>
      <c r="D241" s="85">
        <v>465</v>
      </c>
      <c r="E241">
        <v>465</v>
      </c>
      <c r="I241">
        <v>465</v>
      </c>
      <c r="N241" s="88"/>
    </row>
    <row r="242" spans="1:15" x14ac:dyDescent="0.25">
      <c r="A242">
        <v>6001002006000010</v>
      </c>
      <c r="B242" t="s">
        <v>270</v>
      </c>
      <c r="C242" s="49">
        <f t="shared" si="3"/>
        <v>0</v>
      </c>
      <c r="D242" s="85">
        <v>849.97</v>
      </c>
      <c r="E242">
        <v>849.97</v>
      </c>
      <c r="I242">
        <v>37.19</v>
      </c>
      <c r="N242" s="88">
        <v>812.78</v>
      </c>
    </row>
    <row r="243" spans="1:15" x14ac:dyDescent="0.25">
      <c r="A243">
        <v>6001002006000010</v>
      </c>
      <c r="B243" t="s">
        <v>271</v>
      </c>
      <c r="C243" s="49">
        <f t="shared" si="3"/>
        <v>0</v>
      </c>
      <c r="D243" s="84">
        <v>31683.4</v>
      </c>
      <c r="E243" s="49">
        <v>31683.4</v>
      </c>
      <c r="M243" s="49">
        <v>31683.4</v>
      </c>
      <c r="N243" s="88"/>
    </row>
    <row r="244" spans="1:15" x14ac:dyDescent="0.25">
      <c r="A244">
        <v>6001002006000010</v>
      </c>
      <c r="B244" t="s">
        <v>272</v>
      </c>
      <c r="C244" s="49">
        <f t="shared" si="3"/>
        <v>0</v>
      </c>
      <c r="D244" s="84">
        <v>4250</v>
      </c>
      <c r="E244" s="49">
        <v>4250</v>
      </c>
      <c r="M244" s="49">
        <v>4250</v>
      </c>
      <c r="N244" s="88"/>
    </row>
    <row r="245" spans="1:15" x14ac:dyDescent="0.25">
      <c r="A245">
        <v>6001002006000010</v>
      </c>
      <c r="B245" t="s">
        <v>273</v>
      </c>
      <c r="C245" s="49">
        <f t="shared" si="3"/>
        <v>0</v>
      </c>
      <c r="N245" s="88"/>
    </row>
    <row r="246" spans="1:15" x14ac:dyDescent="0.25">
      <c r="A246">
        <v>6001002006000010</v>
      </c>
      <c r="B246" t="s">
        <v>274</v>
      </c>
      <c r="C246" s="49">
        <f t="shared" si="3"/>
        <v>0</v>
      </c>
      <c r="D246" s="84">
        <v>9906</v>
      </c>
      <c r="E246" s="49">
        <v>9906</v>
      </c>
      <c r="N246" s="87">
        <v>8906</v>
      </c>
      <c r="O246" s="87">
        <v>1000</v>
      </c>
    </row>
    <row r="247" spans="1:15" x14ac:dyDescent="0.25">
      <c r="A247">
        <v>6001002006000030</v>
      </c>
      <c r="B247" t="s">
        <v>49</v>
      </c>
      <c r="C247" s="49">
        <f t="shared" si="3"/>
        <v>0</v>
      </c>
      <c r="D247" s="84">
        <v>1782.64</v>
      </c>
      <c r="E247" s="49">
        <v>1782.64</v>
      </c>
      <c r="I247" s="49">
        <v>1636.24</v>
      </c>
      <c r="M247">
        <v>146.4</v>
      </c>
    </row>
    <row r="248" spans="1:15" x14ac:dyDescent="0.25">
      <c r="A248">
        <v>6001002006000080</v>
      </c>
      <c r="B248" t="s">
        <v>275</v>
      </c>
      <c r="C248" s="49">
        <f t="shared" si="3"/>
        <v>0</v>
      </c>
      <c r="D248" s="85">
        <v>366</v>
      </c>
      <c r="E248">
        <v>366</v>
      </c>
      <c r="O248" s="89">
        <v>366</v>
      </c>
    </row>
    <row r="249" spans="1:15" x14ac:dyDescent="0.25">
      <c r="A249">
        <v>6001002006000080</v>
      </c>
      <c r="B249" t="s">
        <v>276</v>
      </c>
      <c r="C249" s="49">
        <f t="shared" si="3"/>
        <v>0</v>
      </c>
    </row>
    <row r="250" spans="1:15" x14ac:dyDescent="0.25">
      <c r="A250">
        <v>600100200700</v>
      </c>
      <c r="B250" t="s">
        <v>50</v>
      </c>
      <c r="C250" s="49">
        <f t="shared" si="3"/>
        <v>0</v>
      </c>
      <c r="D250" s="84">
        <v>84496.81</v>
      </c>
      <c r="E250" s="49">
        <v>84496.81</v>
      </c>
      <c r="I250" s="49">
        <v>23620.5</v>
      </c>
      <c r="M250" s="49">
        <v>2699.5</v>
      </c>
      <c r="N250" s="49">
        <v>58176.81</v>
      </c>
    </row>
    <row r="251" spans="1:15" x14ac:dyDescent="0.25">
      <c r="A251">
        <v>6001002007000040</v>
      </c>
      <c r="B251" t="s">
        <v>51</v>
      </c>
      <c r="C251" s="49">
        <f t="shared" si="3"/>
        <v>0</v>
      </c>
      <c r="D251" s="84">
        <v>84496.81</v>
      </c>
      <c r="E251" s="49">
        <v>84496.81</v>
      </c>
      <c r="I251" s="49">
        <v>23620.5</v>
      </c>
      <c r="M251" s="49">
        <v>2699.5</v>
      </c>
      <c r="N251" s="87">
        <v>58176.81</v>
      </c>
    </row>
    <row r="252" spans="1:15" x14ac:dyDescent="0.25">
      <c r="A252">
        <v>6001003</v>
      </c>
      <c r="B252" t="s">
        <v>52</v>
      </c>
      <c r="C252" s="49">
        <f t="shared" si="3"/>
        <v>0</v>
      </c>
      <c r="D252" s="84">
        <v>27516.3</v>
      </c>
      <c r="E252" s="49">
        <v>27516.3</v>
      </c>
      <c r="I252" s="49">
        <v>16304.31</v>
      </c>
      <c r="M252" s="49">
        <v>8826.92</v>
      </c>
      <c r="N252" s="49">
        <v>2249.65</v>
      </c>
      <c r="O252">
        <v>135.41999999999999</v>
      </c>
    </row>
    <row r="253" spans="1:15" x14ac:dyDescent="0.25">
      <c r="A253">
        <v>600100300100</v>
      </c>
      <c r="B253" t="s">
        <v>53</v>
      </c>
      <c r="C253" s="49">
        <f t="shared" si="3"/>
        <v>0</v>
      </c>
    </row>
    <row r="254" spans="1:15" x14ac:dyDescent="0.25">
      <c r="A254">
        <v>600100300200</v>
      </c>
      <c r="B254" t="s">
        <v>54</v>
      </c>
      <c r="C254" s="49">
        <f t="shared" si="3"/>
        <v>0</v>
      </c>
    </row>
    <row r="255" spans="1:15" x14ac:dyDescent="0.25">
      <c r="A255">
        <v>600100300300</v>
      </c>
      <c r="B255" t="s">
        <v>55</v>
      </c>
      <c r="C255" s="49">
        <f t="shared" si="3"/>
        <v>0</v>
      </c>
      <c r="D255" s="84">
        <v>27516.3</v>
      </c>
      <c r="E255" s="49">
        <v>27516.3</v>
      </c>
      <c r="I255" s="49">
        <v>16304.31</v>
      </c>
      <c r="M255" s="49">
        <v>8826.92</v>
      </c>
      <c r="N255" s="49">
        <v>2249.65</v>
      </c>
      <c r="O255" s="89">
        <v>135.41999999999999</v>
      </c>
    </row>
    <row r="256" spans="1:15" x14ac:dyDescent="0.25">
      <c r="A256">
        <v>6001003003000020</v>
      </c>
      <c r="B256" t="s">
        <v>56</v>
      </c>
      <c r="C256" s="49">
        <f t="shared" si="3"/>
        <v>0</v>
      </c>
      <c r="D256" s="84">
        <v>8564.4</v>
      </c>
      <c r="E256" s="49">
        <v>8564.4</v>
      </c>
      <c r="M256" s="49">
        <v>8564.4</v>
      </c>
    </row>
    <row r="257" spans="1:19" x14ac:dyDescent="0.25">
      <c r="A257">
        <v>6001003003000050</v>
      </c>
      <c r="B257" t="s">
        <v>57</v>
      </c>
      <c r="C257" s="49">
        <f t="shared" si="3"/>
        <v>0</v>
      </c>
      <c r="D257" s="84">
        <v>18951.900000000001</v>
      </c>
      <c r="E257" s="49">
        <v>18951.900000000001</v>
      </c>
      <c r="I257" s="49">
        <v>16304.31</v>
      </c>
      <c r="M257">
        <v>262.52</v>
      </c>
      <c r="N257" s="87">
        <v>2249.65</v>
      </c>
      <c r="O257">
        <v>135.41999999999999</v>
      </c>
    </row>
    <row r="258" spans="1:19" x14ac:dyDescent="0.25">
      <c r="A258">
        <v>6001004</v>
      </c>
      <c r="B258" t="s">
        <v>374</v>
      </c>
      <c r="C258" s="49">
        <f t="shared" ref="C258:C321" si="4">+E258-D258</f>
        <v>654</v>
      </c>
      <c r="D258" s="84">
        <v>1626390.41</v>
      </c>
      <c r="E258" s="49">
        <v>1627044.41</v>
      </c>
      <c r="F258">
        <v>-58.13</v>
      </c>
      <c r="H258" s="49">
        <v>31103.91</v>
      </c>
      <c r="I258" s="49">
        <v>157148.28</v>
      </c>
      <c r="L258" s="49">
        <v>123376.35</v>
      </c>
      <c r="M258" s="49">
        <v>915378.15</v>
      </c>
      <c r="N258" s="49">
        <v>139986.1</v>
      </c>
      <c r="O258" s="49">
        <v>160023.67000000001</v>
      </c>
      <c r="P258" s="49">
        <v>17785.8</v>
      </c>
      <c r="S258" s="49">
        <v>82300.28</v>
      </c>
    </row>
    <row r="259" spans="1:19" x14ac:dyDescent="0.25">
      <c r="A259">
        <v>600100400100</v>
      </c>
      <c r="B259" t="s">
        <v>58</v>
      </c>
      <c r="C259" s="49">
        <f t="shared" si="4"/>
        <v>654</v>
      </c>
      <c r="D259" s="84">
        <v>1272507.1000000001</v>
      </c>
      <c r="E259" s="49">
        <v>1273161.1000000001</v>
      </c>
      <c r="H259" s="49">
        <v>25431.39</v>
      </c>
      <c r="I259" s="49">
        <v>123045.95</v>
      </c>
      <c r="L259" s="49">
        <v>94392.76</v>
      </c>
      <c r="M259" s="49">
        <v>723189.2</v>
      </c>
      <c r="N259" s="49">
        <v>106982.16</v>
      </c>
      <c r="O259" s="49">
        <v>122661.68</v>
      </c>
      <c r="P259" s="87">
        <v>13585.66</v>
      </c>
      <c r="S259" s="49">
        <v>63872.3</v>
      </c>
    </row>
    <row r="260" spans="1:19" x14ac:dyDescent="0.25">
      <c r="A260">
        <v>6001004001000010</v>
      </c>
      <c r="B260" t="s">
        <v>59</v>
      </c>
      <c r="C260" s="49">
        <f t="shared" si="4"/>
        <v>0</v>
      </c>
      <c r="D260" s="84">
        <v>1006532.38</v>
      </c>
      <c r="E260" s="49">
        <v>1006532.38</v>
      </c>
      <c r="H260" s="49">
        <v>10969.59</v>
      </c>
      <c r="I260" s="49">
        <v>94661.81</v>
      </c>
      <c r="L260" s="86">
        <v>85452.21</v>
      </c>
      <c r="M260" s="49">
        <v>566206.41</v>
      </c>
      <c r="N260" s="49">
        <v>80213.95</v>
      </c>
      <c r="O260" s="49">
        <v>103928.9</v>
      </c>
      <c r="P260" s="87">
        <v>11374.71</v>
      </c>
      <c r="S260" s="49">
        <v>53724.800000000003</v>
      </c>
    </row>
    <row r="261" spans="1:19" x14ac:dyDescent="0.25">
      <c r="A261">
        <v>6001004001000080</v>
      </c>
      <c r="B261" t="s">
        <v>60</v>
      </c>
      <c r="C261" s="49">
        <f t="shared" si="4"/>
        <v>0</v>
      </c>
      <c r="D261" s="85">
        <v>360</v>
      </c>
      <c r="E261">
        <v>360</v>
      </c>
      <c r="M261">
        <v>360</v>
      </c>
      <c r="P261" s="88"/>
    </row>
    <row r="262" spans="1:19" x14ac:dyDescent="0.25">
      <c r="A262">
        <v>6001004001000080</v>
      </c>
      <c r="B262" t="s">
        <v>277</v>
      </c>
      <c r="C262" s="49">
        <f t="shared" si="4"/>
        <v>0</v>
      </c>
      <c r="D262" s="84">
        <v>2272.5</v>
      </c>
      <c r="E262" s="49">
        <v>2272.5</v>
      </c>
      <c r="I262">
        <v>125.5</v>
      </c>
      <c r="N262">
        <v>366</v>
      </c>
      <c r="O262" s="49">
        <v>1281</v>
      </c>
      <c r="P262" s="88">
        <v>500</v>
      </c>
    </row>
    <row r="263" spans="1:19" x14ac:dyDescent="0.25">
      <c r="A263">
        <v>6001004001000090</v>
      </c>
      <c r="B263" t="s">
        <v>278</v>
      </c>
      <c r="C263" s="49">
        <f t="shared" si="4"/>
        <v>0</v>
      </c>
      <c r="D263" s="84">
        <v>28100</v>
      </c>
      <c r="E263" s="49">
        <v>28100</v>
      </c>
      <c r="H263" s="49">
        <v>11433.32</v>
      </c>
      <c r="M263" s="49">
        <v>16666.68</v>
      </c>
      <c r="P263" s="88"/>
    </row>
    <row r="264" spans="1:19" x14ac:dyDescent="0.25">
      <c r="A264">
        <v>6001004001000100</v>
      </c>
      <c r="B264" t="s">
        <v>61</v>
      </c>
      <c r="C264" s="49">
        <f t="shared" si="4"/>
        <v>0</v>
      </c>
      <c r="D264" s="84">
        <v>103572.37</v>
      </c>
      <c r="E264" s="49">
        <v>103572.37</v>
      </c>
      <c r="H264" s="49">
        <v>1442.67</v>
      </c>
      <c r="I264" s="49">
        <v>10068.1</v>
      </c>
      <c r="L264" s="49">
        <v>-1249.55</v>
      </c>
      <c r="M264" s="49">
        <v>72060.899999999994</v>
      </c>
      <c r="N264" s="49">
        <v>6733.44</v>
      </c>
      <c r="O264" s="49">
        <v>8958.58</v>
      </c>
      <c r="P264" s="88">
        <v>490.63</v>
      </c>
      <c r="S264" s="49">
        <v>5067.6000000000004</v>
      </c>
    </row>
    <row r="265" spans="1:19" x14ac:dyDescent="0.25">
      <c r="A265">
        <v>6001004001000100</v>
      </c>
      <c r="B265" t="s">
        <v>279</v>
      </c>
      <c r="C265" s="49">
        <f t="shared" si="4"/>
        <v>0</v>
      </c>
      <c r="P265" s="88"/>
    </row>
    <row r="266" spans="1:19" x14ac:dyDescent="0.25">
      <c r="A266">
        <v>6001004001000110</v>
      </c>
      <c r="B266" t="s">
        <v>62</v>
      </c>
      <c r="C266" s="49">
        <f t="shared" si="4"/>
        <v>0</v>
      </c>
      <c r="P266" s="88"/>
    </row>
    <row r="267" spans="1:19" x14ac:dyDescent="0.25">
      <c r="A267">
        <v>6001004001000110</v>
      </c>
      <c r="B267" t="s">
        <v>280</v>
      </c>
      <c r="C267" s="53">
        <f t="shared" si="4"/>
        <v>654</v>
      </c>
      <c r="D267" s="84">
        <v>12231.5</v>
      </c>
      <c r="E267" s="49">
        <v>12885.5</v>
      </c>
      <c r="H267">
        <v>366.77</v>
      </c>
      <c r="I267">
        <v>931.87</v>
      </c>
      <c r="M267">
        <v>414</v>
      </c>
      <c r="N267" s="49">
        <v>11172.86</v>
      </c>
      <c r="P267" s="88"/>
    </row>
    <row r="268" spans="1:19" x14ac:dyDescent="0.25">
      <c r="A268">
        <v>6001004001000120</v>
      </c>
      <c r="B268" t="s">
        <v>281</v>
      </c>
      <c r="C268" s="49">
        <f t="shared" si="4"/>
        <v>0</v>
      </c>
      <c r="D268" s="84">
        <v>108882.64</v>
      </c>
      <c r="E268" s="49">
        <v>108882.64</v>
      </c>
      <c r="H268" s="49">
        <v>1219.04</v>
      </c>
      <c r="I268" s="49">
        <v>9603.7999999999993</v>
      </c>
      <c r="L268" s="86">
        <v>7769.3</v>
      </c>
      <c r="M268" s="49">
        <v>67481.210000000006</v>
      </c>
      <c r="N268" s="49">
        <v>8495.91</v>
      </c>
      <c r="O268" s="49">
        <v>8013.16</v>
      </c>
      <c r="P268" s="87">
        <v>1220.32</v>
      </c>
      <c r="S268" s="49">
        <v>5079.8999999999996</v>
      </c>
    </row>
    <row r="269" spans="1:19" x14ac:dyDescent="0.25">
      <c r="A269">
        <v>6001004001000120</v>
      </c>
      <c r="B269" t="s">
        <v>282</v>
      </c>
      <c r="C269" s="49">
        <f t="shared" si="4"/>
        <v>0</v>
      </c>
      <c r="P269" s="88"/>
    </row>
    <row r="270" spans="1:19" x14ac:dyDescent="0.25">
      <c r="A270">
        <v>6001004001000120</v>
      </c>
      <c r="B270" t="s">
        <v>283</v>
      </c>
      <c r="C270" s="49">
        <f t="shared" si="4"/>
        <v>0</v>
      </c>
      <c r="D270" s="84">
        <v>10555.71</v>
      </c>
      <c r="E270" s="49">
        <v>10555.71</v>
      </c>
      <c r="I270" s="49">
        <v>7654.87</v>
      </c>
      <c r="L270" s="86">
        <v>2420.8000000000002</v>
      </c>
      <c r="O270">
        <v>480.04</v>
      </c>
      <c r="P270" s="88"/>
    </row>
    <row r="271" spans="1:19" x14ac:dyDescent="0.25">
      <c r="A271">
        <v>600100400200</v>
      </c>
      <c r="B271" t="s">
        <v>63</v>
      </c>
      <c r="C271" s="49">
        <f t="shared" si="4"/>
        <v>0</v>
      </c>
      <c r="D271" s="84">
        <v>297089.05</v>
      </c>
      <c r="E271" s="49">
        <v>297089.05</v>
      </c>
      <c r="F271">
        <v>-58.13</v>
      </c>
      <c r="H271" s="49">
        <v>4789.8</v>
      </c>
      <c r="I271" s="49">
        <v>27680.03</v>
      </c>
      <c r="L271" s="49">
        <v>25299.08</v>
      </c>
      <c r="M271" s="49">
        <v>162435.26999999999</v>
      </c>
      <c r="N271" s="49">
        <v>26911.8</v>
      </c>
      <c r="O271" s="49">
        <v>32634.05</v>
      </c>
      <c r="P271" s="87">
        <v>3182.94</v>
      </c>
      <c r="S271" s="49">
        <v>14214.21</v>
      </c>
    </row>
    <row r="272" spans="1:19" x14ac:dyDescent="0.25">
      <c r="A272">
        <v>6001004002000010</v>
      </c>
      <c r="B272" t="s">
        <v>64</v>
      </c>
      <c r="C272" s="49">
        <f t="shared" si="4"/>
        <v>0</v>
      </c>
      <c r="D272" s="84">
        <v>281971.78999999998</v>
      </c>
      <c r="E272" s="49">
        <v>281971.78999999998</v>
      </c>
      <c r="H272" s="49">
        <v>4411.53</v>
      </c>
      <c r="I272" s="49">
        <v>26583.98</v>
      </c>
      <c r="L272" s="86">
        <v>24296.54</v>
      </c>
      <c r="M272" s="49">
        <v>159308.14000000001</v>
      </c>
      <c r="N272" s="49">
        <v>22040.27</v>
      </c>
      <c r="O272" s="49">
        <v>28189.67</v>
      </c>
      <c r="P272" s="87">
        <v>3138.28</v>
      </c>
      <c r="S272" s="49">
        <v>14003.38</v>
      </c>
    </row>
    <row r="273" spans="1:19" x14ac:dyDescent="0.25">
      <c r="A273">
        <v>6001004002000020</v>
      </c>
      <c r="B273" t="s">
        <v>284</v>
      </c>
      <c r="C273" s="49">
        <f t="shared" si="4"/>
        <v>0</v>
      </c>
      <c r="D273" s="84">
        <v>1874.89</v>
      </c>
      <c r="E273" s="49">
        <v>1874.89</v>
      </c>
      <c r="F273">
        <v>987.05</v>
      </c>
      <c r="I273">
        <v>310.20999999999998</v>
      </c>
      <c r="O273">
        <v>577.63</v>
      </c>
    </row>
    <row r="274" spans="1:19" x14ac:dyDescent="0.25">
      <c r="A274">
        <v>6001004002000020</v>
      </c>
      <c r="B274" t="s">
        <v>285</v>
      </c>
      <c r="C274" s="49">
        <f t="shared" si="4"/>
        <v>0</v>
      </c>
    </row>
    <row r="275" spans="1:19" x14ac:dyDescent="0.25">
      <c r="A275">
        <v>6001004002000020</v>
      </c>
      <c r="B275" t="s">
        <v>286</v>
      </c>
      <c r="C275" s="49">
        <f t="shared" si="4"/>
        <v>0</v>
      </c>
      <c r="D275" s="84">
        <v>3160.14</v>
      </c>
      <c r="E275" s="49">
        <v>3160.14</v>
      </c>
      <c r="O275" s="49">
        <v>3160.14</v>
      </c>
    </row>
    <row r="276" spans="1:19" x14ac:dyDescent="0.25">
      <c r="A276">
        <v>6001004002000020</v>
      </c>
      <c r="B276" t="s">
        <v>287</v>
      </c>
      <c r="C276" s="49">
        <f t="shared" si="4"/>
        <v>0</v>
      </c>
      <c r="D276" s="85">
        <v>96.63</v>
      </c>
      <c r="E276">
        <v>96.63</v>
      </c>
      <c r="O276">
        <v>96.63</v>
      </c>
    </row>
    <row r="277" spans="1:19" x14ac:dyDescent="0.25">
      <c r="A277">
        <v>6001004002000050</v>
      </c>
      <c r="B277" t="s">
        <v>288</v>
      </c>
      <c r="C277" s="49">
        <f t="shared" si="4"/>
        <v>0</v>
      </c>
      <c r="D277" s="85">
        <v>-711.34</v>
      </c>
      <c r="E277">
        <v>-711.34</v>
      </c>
      <c r="F277" s="49">
        <v>-1045.18</v>
      </c>
      <c r="H277">
        <v>333.84</v>
      </c>
    </row>
    <row r="278" spans="1:19" x14ac:dyDescent="0.25">
      <c r="A278">
        <v>6001004002000060</v>
      </c>
      <c r="B278" t="s">
        <v>65</v>
      </c>
      <c r="C278" s="49">
        <f t="shared" si="4"/>
        <v>0</v>
      </c>
      <c r="D278" s="84">
        <v>10696.94</v>
      </c>
      <c r="E278" s="49">
        <v>10696.94</v>
      </c>
      <c r="H278">
        <v>44.43</v>
      </c>
      <c r="I278">
        <v>785.84</v>
      </c>
      <c r="L278" s="86">
        <v>1002.54</v>
      </c>
      <c r="M278" s="49">
        <v>3127.13</v>
      </c>
      <c r="N278" s="49">
        <v>4871.53</v>
      </c>
      <c r="O278">
        <v>609.98</v>
      </c>
      <c r="P278" s="88">
        <v>44.66</v>
      </c>
      <c r="S278">
        <v>210.83</v>
      </c>
    </row>
    <row r="279" spans="1:19" x14ac:dyDescent="0.25">
      <c r="A279">
        <v>600100400300</v>
      </c>
      <c r="B279" t="s">
        <v>66</v>
      </c>
      <c r="C279" s="49">
        <f t="shared" si="4"/>
        <v>0</v>
      </c>
      <c r="D279" s="84">
        <v>56794.26</v>
      </c>
      <c r="E279" s="49">
        <v>56794.26</v>
      </c>
      <c r="H279">
        <v>882.72</v>
      </c>
      <c r="I279" s="49">
        <v>6422.3</v>
      </c>
      <c r="L279" s="86">
        <v>3684.51</v>
      </c>
      <c r="M279" s="49">
        <v>29753.68</v>
      </c>
      <c r="N279" s="49">
        <v>6092.14</v>
      </c>
      <c r="O279" s="49">
        <v>4727.9399999999996</v>
      </c>
      <c r="P279" s="87">
        <v>1017.2</v>
      </c>
      <c r="S279" s="49">
        <v>4213.7700000000004</v>
      </c>
    </row>
    <row r="280" spans="1:19" x14ac:dyDescent="0.25">
      <c r="A280">
        <v>6001004003000010</v>
      </c>
      <c r="B280" t="s">
        <v>67</v>
      </c>
      <c r="C280" s="49">
        <f t="shared" si="4"/>
        <v>0</v>
      </c>
      <c r="D280" s="84">
        <v>56794.26</v>
      </c>
      <c r="E280" s="49">
        <v>56794.26</v>
      </c>
      <c r="H280">
        <v>882.72</v>
      </c>
      <c r="I280" s="49">
        <v>6422.3</v>
      </c>
      <c r="L280" s="86">
        <v>3684.51</v>
      </c>
      <c r="M280" s="49">
        <v>29753.68</v>
      </c>
      <c r="N280" s="49">
        <v>6092.14</v>
      </c>
      <c r="O280" s="49">
        <v>4727.9399999999996</v>
      </c>
      <c r="P280" s="87">
        <v>1017.2</v>
      </c>
      <c r="S280" s="49">
        <v>4213.7700000000004</v>
      </c>
    </row>
    <row r="281" spans="1:19" x14ac:dyDescent="0.25">
      <c r="A281">
        <v>6001004003000050</v>
      </c>
      <c r="B281" t="s">
        <v>68</v>
      </c>
      <c r="C281" s="49">
        <f t="shared" si="4"/>
        <v>0</v>
      </c>
    </row>
    <row r="282" spans="1:19" x14ac:dyDescent="0.25">
      <c r="A282">
        <v>6001005</v>
      </c>
      <c r="B282" t="s">
        <v>69</v>
      </c>
      <c r="C282" s="49">
        <f t="shared" si="4"/>
        <v>0</v>
      </c>
    </row>
    <row r="283" spans="1:19" x14ac:dyDescent="0.25">
      <c r="A283">
        <v>600100500100</v>
      </c>
      <c r="B283" t="s">
        <v>70</v>
      </c>
      <c r="C283" s="49">
        <f t="shared" si="4"/>
        <v>0</v>
      </c>
    </row>
    <row r="284" spans="1:19" x14ac:dyDescent="0.25">
      <c r="A284">
        <v>6001005001000010</v>
      </c>
      <c r="B284" t="s">
        <v>375</v>
      </c>
      <c r="C284" s="49">
        <f t="shared" si="4"/>
        <v>0</v>
      </c>
    </row>
    <row r="285" spans="1:19" x14ac:dyDescent="0.25">
      <c r="A285">
        <v>6001005001000020</v>
      </c>
      <c r="B285" t="s">
        <v>376</v>
      </c>
      <c r="C285" s="49">
        <f t="shared" si="4"/>
        <v>0</v>
      </c>
    </row>
    <row r="286" spans="1:19" x14ac:dyDescent="0.25">
      <c r="A286">
        <v>6001005001000080</v>
      </c>
      <c r="B286" t="s">
        <v>377</v>
      </c>
      <c r="C286" s="49">
        <f t="shared" si="4"/>
        <v>0</v>
      </c>
    </row>
    <row r="287" spans="1:19" x14ac:dyDescent="0.25">
      <c r="A287">
        <v>6001005001000100</v>
      </c>
      <c r="B287" t="s">
        <v>378</v>
      </c>
      <c r="C287" s="49">
        <f t="shared" si="4"/>
        <v>0</v>
      </c>
    </row>
    <row r="288" spans="1:19" x14ac:dyDescent="0.25">
      <c r="A288">
        <v>6001005001000120</v>
      </c>
      <c r="B288" t="s">
        <v>379</v>
      </c>
      <c r="C288" s="49">
        <f t="shared" si="4"/>
        <v>0</v>
      </c>
    </row>
    <row r="289" spans="1:3" x14ac:dyDescent="0.25">
      <c r="A289">
        <v>600100500200</v>
      </c>
      <c r="B289" t="s">
        <v>71</v>
      </c>
      <c r="C289" s="49">
        <f t="shared" si="4"/>
        <v>0</v>
      </c>
    </row>
    <row r="290" spans="1:3" x14ac:dyDescent="0.25">
      <c r="A290">
        <v>6001005002000000</v>
      </c>
      <c r="B290" t="s">
        <v>289</v>
      </c>
      <c r="C290" s="49">
        <f t="shared" si="4"/>
        <v>0</v>
      </c>
    </row>
    <row r="291" spans="1:3" x14ac:dyDescent="0.25">
      <c r="A291">
        <v>6001005002000010</v>
      </c>
      <c r="B291" t="s">
        <v>380</v>
      </c>
      <c r="C291" s="49">
        <f t="shared" si="4"/>
        <v>0</v>
      </c>
    </row>
    <row r="292" spans="1:3" x14ac:dyDescent="0.25">
      <c r="A292">
        <v>6001005002000030</v>
      </c>
      <c r="B292" t="s">
        <v>381</v>
      </c>
      <c r="C292" s="49">
        <f t="shared" si="4"/>
        <v>0</v>
      </c>
    </row>
    <row r="293" spans="1:3" x14ac:dyDescent="0.25">
      <c r="A293">
        <v>6001005002000040</v>
      </c>
      <c r="B293" t="s">
        <v>382</v>
      </c>
      <c r="C293" s="49">
        <f t="shared" si="4"/>
        <v>0</v>
      </c>
    </row>
    <row r="294" spans="1:3" x14ac:dyDescent="0.25">
      <c r="A294">
        <v>6001005002000060</v>
      </c>
      <c r="B294" t="s">
        <v>383</v>
      </c>
      <c r="C294" s="49">
        <f t="shared" si="4"/>
        <v>0</v>
      </c>
    </row>
    <row r="295" spans="1:3" x14ac:dyDescent="0.25">
      <c r="A295">
        <v>6001005002000070</v>
      </c>
      <c r="B295" t="s">
        <v>384</v>
      </c>
      <c r="C295" s="49">
        <f t="shared" si="4"/>
        <v>0</v>
      </c>
    </row>
    <row r="296" spans="1:3" x14ac:dyDescent="0.25">
      <c r="A296">
        <v>6001005002000080</v>
      </c>
      <c r="B296" t="s">
        <v>385</v>
      </c>
      <c r="C296" s="49">
        <f t="shared" si="4"/>
        <v>0</v>
      </c>
    </row>
    <row r="297" spans="1:3" x14ac:dyDescent="0.25">
      <c r="A297">
        <v>6001005002000090</v>
      </c>
      <c r="B297" t="s">
        <v>386</v>
      </c>
      <c r="C297" s="49">
        <f t="shared" si="4"/>
        <v>0</v>
      </c>
    </row>
    <row r="298" spans="1:3" x14ac:dyDescent="0.25">
      <c r="A298">
        <v>6001005002000100</v>
      </c>
      <c r="B298" t="s">
        <v>387</v>
      </c>
      <c r="C298" s="49">
        <f t="shared" si="4"/>
        <v>0</v>
      </c>
    </row>
    <row r="299" spans="1:3" x14ac:dyDescent="0.25">
      <c r="A299">
        <v>6001005002000110</v>
      </c>
      <c r="B299" t="s">
        <v>388</v>
      </c>
      <c r="C299" s="49">
        <f t="shared" si="4"/>
        <v>0</v>
      </c>
    </row>
    <row r="300" spans="1:3" x14ac:dyDescent="0.25">
      <c r="A300">
        <v>6001005002000140</v>
      </c>
      <c r="B300" t="s">
        <v>389</v>
      </c>
      <c r="C300" s="49">
        <f t="shared" si="4"/>
        <v>0</v>
      </c>
    </row>
    <row r="301" spans="1:3" x14ac:dyDescent="0.25">
      <c r="A301">
        <v>600100500300</v>
      </c>
      <c r="B301" t="s">
        <v>72</v>
      </c>
      <c r="C301" s="49">
        <f t="shared" si="4"/>
        <v>0</v>
      </c>
    </row>
    <row r="302" spans="1:3" x14ac:dyDescent="0.25">
      <c r="A302">
        <v>6001006</v>
      </c>
      <c r="B302" t="s">
        <v>290</v>
      </c>
      <c r="C302" s="49">
        <f t="shared" si="4"/>
        <v>0</v>
      </c>
    </row>
    <row r="303" spans="1:3" x14ac:dyDescent="0.25">
      <c r="A303">
        <v>600100600100</v>
      </c>
      <c r="B303" t="s">
        <v>290</v>
      </c>
      <c r="C303" s="49">
        <f t="shared" si="4"/>
        <v>0</v>
      </c>
    </row>
    <row r="304" spans="1:3" x14ac:dyDescent="0.25">
      <c r="A304">
        <v>6001006001000050</v>
      </c>
      <c r="B304" t="s">
        <v>291</v>
      </c>
      <c r="C304" s="49">
        <f t="shared" si="4"/>
        <v>0</v>
      </c>
    </row>
    <row r="305" spans="1:17" x14ac:dyDescent="0.25">
      <c r="A305">
        <v>6001006001000050</v>
      </c>
      <c r="B305" t="s">
        <v>292</v>
      </c>
      <c r="C305" s="49">
        <f t="shared" si="4"/>
        <v>0</v>
      </c>
    </row>
    <row r="306" spans="1:17" x14ac:dyDescent="0.25">
      <c r="A306">
        <v>6001007</v>
      </c>
      <c r="B306" t="s">
        <v>73</v>
      </c>
      <c r="C306" s="49">
        <f t="shared" si="4"/>
        <v>0</v>
      </c>
    </row>
    <row r="307" spans="1:17" x14ac:dyDescent="0.25">
      <c r="A307">
        <v>600100700100</v>
      </c>
      <c r="B307" t="s">
        <v>74</v>
      </c>
      <c r="C307" s="49">
        <f t="shared" si="4"/>
        <v>0</v>
      </c>
    </row>
    <row r="308" spans="1:17" x14ac:dyDescent="0.25">
      <c r="A308">
        <v>6001007001000010</v>
      </c>
      <c r="B308" t="s">
        <v>390</v>
      </c>
      <c r="C308" s="49">
        <f t="shared" si="4"/>
        <v>0</v>
      </c>
    </row>
    <row r="309" spans="1:17" x14ac:dyDescent="0.25">
      <c r="A309">
        <v>6001007001000040</v>
      </c>
      <c r="B309" t="s">
        <v>391</v>
      </c>
      <c r="C309" s="49">
        <f t="shared" si="4"/>
        <v>0</v>
      </c>
    </row>
    <row r="310" spans="1:17" x14ac:dyDescent="0.25">
      <c r="A310">
        <v>600100700200</v>
      </c>
      <c r="B310" t="s">
        <v>75</v>
      </c>
      <c r="C310" s="49">
        <f t="shared" si="4"/>
        <v>0</v>
      </c>
    </row>
    <row r="311" spans="1:17" x14ac:dyDescent="0.25">
      <c r="A311">
        <v>600100700300</v>
      </c>
      <c r="B311" t="s">
        <v>76</v>
      </c>
      <c r="C311" s="49">
        <f t="shared" si="4"/>
        <v>0</v>
      </c>
    </row>
    <row r="312" spans="1:17" x14ac:dyDescent="0.25">
      <c r="A312">
        <v>6001008</v>
      </c>
      <c r="B312" t="s">
        <v>77</v>
      </c>
      <c r="C312" s="49">
        <f t="shared" si="4"/>
        <v>1867.1199999999953</v>
      </c>
      <c r="D312" s="84">
        <v>164979.6</v>
      </c>
      <c r="E312" s="49">
        <v>166846.72</v>
      </c>
      <c r="F312">
        <v>35.56</v>
      </c>
      <c r="H312">
        <v>18.04</v>
      </c>
      <c r="I312" s="49">
        <v>16101.53</v>
      </c>
      <c r="L312" s="49">
        <v>3193.65</v>
      </c>
      <c r="M312" s="49">
        <v>16573.12</v>
      </c>
      <c r="N312" s="49">
        <v>128579.19</v>
      </c>
      <c r="O312" s="49">
        <v>1178.0999999999999</v>
      </c>
      <c r="P312">
        <v>-423</v>
      </c>
      <c r="Q312">
        <v>1590.53</v>
      </c>
    </row>
    <row r="313" spans="1:17" x14ac:dyDescent="0.25">
      <c r="A313">
        <v>600100800100</v>
      </c>
      <c r="B313" t="s">
        <v>392</v>
      </c>
      <c r="C313" s="49">
        <f t="shared" si="4"/>
        <v>0</v>
      </c>
    </row>
    <row r="314" spans="1:17" x14ac:dyDescent="0.25">
      <c r="A314">
        <v>6001008001000010</v>
      </c>
      <c r="B314" t="s">
        <v>393</v>
      </c>
      <c r="C314" s="49">
        <f t="shared" si="4"/>
        <v>0</v>
      </c>
    </row>
    <row r="315" spans="1:17" x14ac:dyDescent="0.25">
      <c r="A315">
        <v>6001008001000020</v>
      </c>
      <c r="B315" t="s">
        <v>394</v>
      </c>
      <c r="C315" s="49">
        <f t="shared" si="4"/>
        <v>0</v>
      </c>
    </row>
    <row r="316" spans="1:17" x14ac:dyDescent="0.25">
      <c r="A316">
        <v>600100800200</v>
      </c>
      <c r="B316" t="s">
        <v>79</v>
      </c>
      <c r="C316" s="49">
        <f t="shared" si="4"/>
        <v>1867.1100000000006</v>
      </c>
      <c r="D316" s="84">
        <v>67195.95</v>
      </c>
      <c r="E316" s="49">
        <v>69063.06</v>
      </c>
      <c r="F316">
        <v>35.56</v>
      </c>
      <c r="H316">
        <v>18</v>
      </c>
      <c r="I316" s="49">
        <v>15694.18</v>
      </c>
      <c r="L316" s="86">
        <v>1958.58</v>
      </c>
      <c r="M316" s="49">
        <v>3425.73</v>
      </c>
      <c r="N316" s="49">
        <v>45498.46</v>
      </c>
      <c r="O316">
        <v>996.63</v>
      </c>
      <c r="Q316">
        <v>1435.92</v>
      </c>
    </row>
    <row r="317" spans="1:17" x14ac:dyDescent="0.25">
      <c r="A317">
        <v>6001008002000040</v>
      </c>
      <c r="B317" t="s">
        <v>80</v>
      </c>
      <c r="C317" s="49">
        <f t="shared" si="4"/>
        <v>0</v>
      </c>
    </row>
    <row r="318" spans="1:17" x14ac:dyDescent="0.25">
      <c r="A318">
        <v>6001008002000060</v>
      </c>
      <c r="B318" t="s">
        <v>81</v>
      </c>
      <c r="C318" s="53">
        <f t="shared" si="4"/>
        <v>6.2099999999999227</v>
      </c>
      <c r="D318" s="85">
        <v>522.21</v>
      </c>
      <c r="E318">
        <v>528.41999999999996</v>
      </c>
      <c r="F318" s="88">
        <v>2</v>
      </c>
      <c r="H318" s="89">
        <v>18</v>
      </c>
      <c r="I318">
        <v>414.42</v>
      </c>
      <c r="M318">
        <v>36</v>
      </c>
      <c r="N318" s="88">
        <v>56</v>
      </c>
      <c r="O318">
        <v>2</v>
      </c>
    </row>
    <row r="319" spans="1:17" x14ac:dyDescent="0.25">
      <c r="A319">
        <v>6001008002000090</v>
      </c>
      <c r="B319" t="s">
        <v>82</v>
      </c>
      <c r="C319" s="53">
        <f t="shared" si="4"/>
        <v>1453.5</v>
      </c>
      <c r="D319" s="84">
        <v>44627.199999999997</v>
      </c>
      <c r="E319" s="49">
        <v>46080.7</v>
      </c>
      <c r="F319" s="88">
        <v>12</v>
      </c>
      <c r="I319">
        <v>-540</v>
      </c>
      <c r="M319">
        <v>278.58999999999997</v>
      </c>
      <c r="N319" s="87">
        <v>44901.760000000002</v>
      </c>
      <c r="Q319">
        <v>1428.35</v>
      </c>
    </row>
    <row r="320" spans="1:17" x14ac:dyDescent="0.25">
      <c r="A320">
        <v>6001008002000090</v>
      </c>
      <c r="B320" t="s">
        <v>309</v>
      </c>
      <c r="C320" s="51">
        <f t="shared" si="4"/>
        <v>0</v>
      </c>
      <c r="F320" s="88"/>
      <c r="N320" s="88"/>
    </row>
    <row r="321" spans="1:17" x14ac:dyDescent="0.25">
      <c r="A321">
        <v>6001008002000110</v>
      </c>
      <c r="B321" t="s">
        <v>395</v>
      </c>
      <c r="C321" s="53">
        <f t="shared" si="4"/>
        <v>407.39999999999782</v>
      </c>
      <c r="D321" s="84">
        <v>22046.54</v>
      </c>
      <c r="E321" s="49">
        <v>22453.94</v>
      </c>
      <c r="F321" s="88">
        <v>21.56</v>
      </c>
      <c r="I321" s="49">
        <v>15819.76</v>
      </c>
      <c r="L321" s="49">
        <v>1958.58</v>
      </c>
      <c r="M321" s="49">
        <v>3111.14</v>
      </c>
      <c r="N321" s="88">
        <v>540.70000000000005</v>
      </c>
      <c r="O321">
        <v>994.63</v>
      </c>
      <c r="Q321">
        <v>7.57</v>
      </c>
    </row>
    <row r="322" spans="1:17" x14ac:dyDescent="0.25">
      <c r="A322">
        <v>600100800300</v>
      </c>
      <c r="B322" t="s">
        <v>83</v>
      </c>
      <c r="C322" s="49">
        <f t="shared" ref="C322:C373" si="5">+E322-D322</f>
        <v>1.0000000009313226E-2</v>
      </c>
      <c r="D322" s="84">
        <v>97783.65</v>
      </c>
      <c r="E322" s="49">
        <v>97783.66</v>
      </c>
      <c r="H322" s="89">
        <v>0.04</v>
      </c>
      <c r="I322">
        <v>407.35</v>
      </c>
      <c r="L322" s="49">
        <v>1235.07</v>
      </c>
      <c r="M322" s="49">
        <v>13147.39</v>
      </c>
      <c r="N322" s="49">
        <v>83080.73</v>
      </c>
      <c r="O322">
        <v>181.47</v>
      </c>
      <c r="P322">
        <v>-423</v>
      </c>
      <c r="Q322">
        <v>154.61000000000001</v>
      </c>
    </row>
    <row r="323" spans="1:17" x14ac:dyDescent="0.25">
      <c r="A323">
        <v>6001008003000030</v>
      </c>
      <c r="B323" t="s">
        <v>293</v>
      </c>
      <c r="C323" s="49">
        <f t="shared" si="5"/>
        <v>0</v>
      </c>
      <c r="D323" s="84">
        <v>3199.2</v>
      </c>
      <c r="E323" s="49">
        <v>3199.2</v>
      </c>
      <c r="I323">
        <v>407.35</v>
      </c>
      <c r="M323">
        <v>925</v>
      </c>
      <c r="N323" s="87">
        <v>1866.85</v>
      </c>
    </row>
    <row r="324" spans="1:17" x14ac:dyDescent="0.25">
      <c r="A324">
        <v>6001008003000040</v>
      </c>
      <c r="B324" t="s">
        <v>121</v>
      </c>
      <c r="C324" s="49">
        <f t="shared" si="5"/>
        <v>0</v>
      </c>
      <c r="D324" s="84">
        <v>4635.2</v>
      </c>
      <c r="E324" s="49">
        <v>4635.2</v>
      </c>
      <c r="N324" s="87">
        <v>6000</v>
      </c>
      <c r="O324" s="91">
        <v>-691.8</v>
      </c>
      <c r="P324" s="91">
        <v>-673</v>
      </c>
    </row>
    <row r="325" spans="1:17" x14ac:dyDescent="0.25">
      <c r="A325">
        <v>6001008003000040</v>
      </c>
      <c r="B325" t="s">
        <v>294</v>
      </c>
      <c r="C325" s="49">
        <f t="shared" si="5"/>
        <v>0</v>
      </c>
      <c r="N325" s="88"/>
    </row>
    <row r="326" spans="1:17" x14ac:dyDescent="0.25">
      <c r="A326">
        <v>6001008003000040</v>
      </c>
      <c r="B326" t="s">
        <v>126</v>
      </c>
      <c r="C326" s="49">
        <f t="shared" si="5"/>
        <v>0</v>
      </c>
      <c r="D326" s="84">
        <v>8765.2199999999993</v>
      </c>
      <c r="E326" s="49">
        <v>8765.2199999999993</v>
      </c>
      <c r="N326" s="87">
        <v>8765.2199999999993</v>
      </c>
    </row>
    <row r="327" spans="1:17" x14ac:dyDescent="0.25">
      <c r="A327">
        <v>6001008003000050</v>
      </c>
      <c r="B327" t="s">
        <v>84</v>
      </c>
      <c r="C327" s="49">
        <f t="shared" si="5"/>
        <v>0</v>
      </c>
      <c r="D327" s="84">
        <v>1978.07</v>
      </c>
      <c r="E327" s="49">
        <v>1978.07</v>
      </c>
      <c r="L327" s="49">
        <v>1235.07</v>
      </c>
      <c r="N327" s="88">
        <v>743</v>
      </c>
    </row>
    <row r="328" spans="1:17" x14ac:dyDescent="0.25">
      <c r="A328">
        <v>6001008003000050</v>
      </c>
      <c r="B328" t="s">
        <v>294</v>
      </c>
      <c r="C328" s="49">
        <f t="shared" si="5"/>
        <v>0</v>
      </c>
      <c r="N328" s="88"/>
    </row>
    <row r="329" spans="1:17" x14ac:dyDescent="0.25">
      <c r="A329">
        <v>6001008003000070</v>
      </c>
      <c r="B329" t="s">
        <v>85</v>
      </c>
      <c r="C329" s="49">
        <f t="shared" si="5"/>
        <v>0</v>
      </c>
      <c r="D329" s="84">
        <v>15737.03</v>
      </c>
      <c r="E329" s="49">
        <v>15737.03</v>
      </c>
      <c r="N329" s="87">
        <v>15737.03</v>
      </c>
    </row>
    <row r="330" spans="1:17" x14ac:dyDescent="0.25">
      <c r="A330">
        <v>6001008003000080</v>
      </c>
      <c r="B330" t="s">
        <v>86</v>
      </c>
      <c r="C330" s="49">
        <f t="shared" si="5"/>
        <v>0</v>
      </c>
      <c r="D330" s="85">
        <v>771.7</v>
      </c>
      <c r="E330">
        <v>771.7</v>
      </c>
      <c r="M330">
        <v>331.7</v>
      </c>
      <c r="N330" s="88">
        <v>240</v>
      </c>
      <c r="O330">
        <v>200</v>
      </c>
    </row>
    <row r="331" spans="1:17" x14ac:dyDescent="0.25">
      <c r="A331">
        <v>6001008003000080</v>
      </c>
      <c r="B331" t="s">
        <v>154</v>
      </c>
      <c r="C331" s="49">
        <f t="shared" si="5"/>
        <v>0</v>
      </c>
      <c r="D331" s="84">
        <v>2616.9499999999998</v>
      </c>
      <c r="E331" s="49">
        <v>2616.9499999999998</v>
      </c>
      <c r="M331" s="49">
        <v>1178.68</v>
      </c>
      <c r="N331" s="88">
        <v>515</v>
      </c>
      <c r="O331">
        <v>673.27</v>
      </c>
      <c r="P331" s="88">
        <v>250</v>
      </c>
    </row>
    <row r="332" spans="1:17" x14ac:dyDescent="0.25">
      <c r="A332">
        <v>6001008003000080</v>
      </c>
      <c r="B332" t="s">
        <v>295</v>
      </c>
      <c r="C332" s="49">
        <f t="shared" si="5"/>
        <v>0</v>
      </c>
      <c r="D332" s="84">
        <v>48871.78</v>
      </c>
      <c r="E332" s="49">
        <v>48871.78</v>
      </c>
      <c r="N332" s="87">
        <v>48871.78</v>
      </c>
    </row>
    <row r="333" spans="1:17" x14ac:dyDescent="0.25">
      <c r="A333">
        <v>6001008003000100</v>
      </c>
      <c r="B333" t="s">
        <v>396</v>
      </c>
      <c r="C333" s="49">
        <f t="shared" si="5"/>
        <v>0</v>
      </c>
      <c r="D333" s="84">
        <v>11027.17</v>
      </c>
      <c r="E333" s="49">
        <v>11027.17</v>
      </c>
      <c r="M333" s="49">
        <v>10712</v>
      </c>
      <c r="N333" s="88">
        <v>315.17</v>
      </c>
    </row>
    <row r="334" spans="1:17" x14ac:dyDescent="0.25">
      <c r="A334">
        <v>6001008003000110</v>
      </c>
      <c r="B334" t="s">
        <v>87</v>
      </c>
      <c r="C334" s="49">
        <f t="shared" si="5"/>
        <v>9.9999999999909051E-3</v>
      </c>
      <c r="D334" s="85">
        <v>181.33</v>
      </c>
      <c r="E334">
        <v>181.34</v>
      </c>
      <c r="H334">
        <v>0.04</v>
      </c>
      <c r="M334">
        <v>0.01</v>
      </c>
      <c r="N334" s="88">
        <v>26.68</v>
      </c>
      <c r="Q334">
        <v>154.61000000000001</v>
      </c>
    </row>
    <row r="335" spans="1:17" x14ac:dyDescent="0.25">
      <c r="A335">
        <v>6001008003000110</v>
      </c>
      <c r="B335" t="s">
        <v>7</v>
      </c>
      <c r="C335" s="49">
        <f t="shared" si="5"/>
        <v>0</v>
      </c>
    </row>
    <row r="336" spans="1:17" x14ac:dyDescent="0.25">
      <c r="A336">
        <v>6001009</v>
      </c>
      <c r="B336" t="s">
        <v>296</v>
      </c>
      <c r="C336" s="49">
        <f t="shared" si="5"/>
        <v>0</v>
      </c>
      <c r="D336" s="84">
        <v>125887.85</v>
      </c>
      <c r="E336" s="49">
        <v>125887.85</v>
      </c>
      <c r="F336" s="49">
        <v>4800</v>
      </c>
      <c r="M336">
        <v>368.3</v>
      </c>
      <c r="N336" s="49">
        <v>109727.67</v>
      </c>
      <c r="O336" s="49">
        <v>10991.88</v>
      </c>
    </row>
    <row r="337" spans="1:15" x14ac:dyDescent="0.25">
      <c r="A337">
        <v>600100900100</v>
      </c>
      <c r="B337" t="s">
        <v>296</v>
      </c>
      <c r="C337" s="49">
        <f t="shared" si="5"/>
        <v>0</v>
      </c>
      <c r="D337" s="84">
        <v>125887.85</v>
      </c>
      <c r="E337" s="49">
        <v>125887.85</v>
      </c>
      <c r="F337" s="49">
        <v>4800</v>
      </c>
      <c r="M337">
        <v>368.3</v>
      </c>
      <c r="N337" s="49">
        <v>109727.67</v>
      </c>
      <c r="O337" s="53">
        <v>10991.88</v>
      </c>
    </row>
    <row r="338" spans="1:15" x14ac:dyDescent="0.25">
      <c r="A338">
        <v>6001009001000010</v>
      </c>
      <c r="B338" t="s">
        <v>297</v>
      </c>
      <c r="C338" s="49">
        <f t="shared" si="5"/>
        <v>0</v>
      </c>
      <c r="D338" s="84">
        <v>108295.97</v>
      </c>
      <c r="E338" s="49">
        <v>108295.97</v>
      </c>
      <c r="M338">
        <v>368.3</v>
      </c>
      <c r="N338" s="87">
        <v>107927.67</v>
      </c>
    </row>
    <row r="339" spans="1:15" x14ac:dyDescent="0.25">
      <c r="A339">
        <v>6001009001000020</v>
      </c>
      <c r="B339" t="s">
        <v>298</v>
      </c>
      <c r="C339" s="49">
        <f t="shared" si="5"/>
        <v>0</v>
      </c>
    </row>
    <row r="340" spans="1:15" x14ac:dyDescent="0.25">
      <c r="A340">
        <v>6001009001000020</v>
      </c>
      <c r="B340" t="s">
        <v>397</v>
      </c>
      <c r="C340" s="49">
        <f t="shared" si="5"/>
        <v>0</v>
      </c>
      <c r="D340" s="84">
        <v>10991.88</v>
      </c>
      <c r="E340" s="49">
        <v>10991.88</v>
      </c>
      <c r="O340" s="49">
        <v>10991.88</v>
      </c>
    </row>
    <row r="341" spans="1:15" x14ac:dyDescent="0.25">
      <c r="A341">
        <v>6001009001000020</v>
      </c>
      <c r="B341" t="s">
        <v>299</v>
      </c>
      <c r="C341" s="49">
        <f t="shared" si="5"/>
        <v>0</v>
      </c>
      <c r="D341" s="84">
        <v>6600</v>
      </c>
      <c r="E341" s="49">
        <v>6600</v>
      </c>
      <c r="F341" s="49">
        <v>4800</v>
      </c>
      <c r="N341" s="87">
        <v>1800</v>
      </c>
    </row>
    <row r="342" spans="1:15" x14ac:dyDescent="0.25">
      <c r="A342">
        <v>6002</v>
      </c>
      <c r="B342" t="s">
        <v>88</v>
      </c>
      <c r="C342" s="49">
        <f t="shared" si="5"/>
        <v>14257.410000000003</v>
      </c>
      <c r="D342" s="84">
        <v>103687.19</v>
      </c>
      <c r="E342" s="49">
        <v>117944.6</v>
      </c>
      <c r="I342">
        <v>0.28999999999999998</v>
      </c>
      <c r="N342" s="49">
        <v>117944.31</v>
      </c>
    </row>
    <row r="343" spans="1:15" x14ac:dyDescent="0.25">
      <c r="A343">
        <v>6002001</v>
      </c>
      <c r="B343" t="s">
        <v>89</v>
      </c>
      <c r="C343" s="49">
        <f t="shared" si="5"/>
        <v>14257.410000000003</v>
      </c>
      <c r="D343" s="84">
        <v>103687.19</v>
      </c>
      <c r="E343" s="49">
        <v>117944.6</v>
      </c>
      <c r="I343">
        <v>0.28999999999999998</v>
      </c>
      <c r="N343" s="49">
        <v>117944.31</v>
      </c>
    </row>
    <row r="344" spans="1:15" x14ac:dyDescent="0.25">
      <c r="A344">
        <v>600200100100</v>
      </c>
      <c r="B344" t="s">
        <v>89</v>
      </c>
      <c r="C344" s="49">
        <f t="shared" si="5"/>
        <v>14257.410000000003</v>
      </c>
      <c r="D344" s="84">
        <v>103687.19</v>
      </c>
      <c r="E344" s="49">
        <v>117944.6</v>
      </c>
      <c r="I344">
        <v>0.28999999999999998</v>
      </c>
      <c r="N344" s="51">
        <v>117944.31</v>
      </c>
    </row>
    <row r="345" spans="1:15" x14ac:dyDescent="0.25">
      <c r="A345">
        <v>6002001001000010</v>
      </c>
      <c r="B345" t="s">
        <v>300</v>
      </c>
      <c r="C345" s="49">
        <f t="shared" si="5"/>
        <v>0</v>
      </c>
    </row>
    <row r="346" spans="1:15" x14ac:dyDescent="0.25">
      <c r="A346">
        <v>6002001001000020</v>
      </c>
      <c r="B346" t="s">
        <v>398</v>
      </c>
      <c r="C346" s="53">
        <f t="shared" si="5"/>
        <v>14257.409999999989</v>
      </c>
      <c r="D346" s="84">
        <v>96707.85</v>
      </c>
      <c r="E346" s="49">
        <v>110965.26</v>
      </c>
      <c r="N346" s="86">
        <v>110965.26</v>
      </c>
    </row>
    <row r="347" spans="1:15" x14ac:dyDescent="0.25">
      <c r="A347">
        <v>6002001001000030</v>
      </c>
      <c r="B347" t="s">
        <v>90</v>
      </c>
      <c r="C347" s="49">
        <f t="shared" si="5"/>
        <v>0</v>
      </c>
      <c r="D347" s="85">
        <v>13.05</v>
      </c>
      <c r="E347">
        <v>13.05</v>
      </c>
      <c r="I347">
        <v>0.28999999999999998</v>
      </c>
      <c r="N347" s="89">
        <v>12.76</v>
      </c>
    </row>
    <row r="348" spans="1:15" x14ac:dyDescent="0.25">
      <c r="A348">
        <v>6002001001000030</v>
      </c>
      <c r="B348" t="s">
        <v>399</v>
      </c>
      <c r="C348" s="49">
        <f t="shared" si="5"/>
        <v>0</v>
      </c>
      <c r="D348" s="84">
        <v>7021.11</v>
      </c>
      <c r="E348" s="49">
        <v>7021.11</v>
      </c>
      <c r="N348" s="86">
        <v>7021.11</v>
      </c>
    </row>
    <row r="349" spans="1:15" x14ac:dyDescent="0.25">
      <c r="A349">
        <v>6002001001000040</v>
      </c>
      <c r="B349" t="s">
        <v>400</v>
      </c>
      <c r="C349" s="49">
        <f t="shared" si="5"/>
        <v>0</v>
      </c>
      <c r="D349" s="85">
        <v>-54.82</v>
      </c>
      <c r="E349">
        <v>-54.82</v>
      </c>
      <c r="N349" s="89">
        <v>-54.82</v>
      </c>
    </row>
    <row r="350" spans="1:15" x14ac:dyDescent="0.25">
      <c r="A350">
        <v>6002002</v>
      </c>
      <c r="B350" t="s">
        <v>91</v>
      </c>
      <c r="C350" s="49">
        <f t="shared" si="5"/>
        <v>0</v>
      </c>
    </row>
    <row r="351" spans="1:15" x14ac:dyDescent="0.25">
      <c r="A351">
        <v>600200200100</v>
      </c>
      <c r="B351" t="s">
        <v>92</v>
      </c>
      <c r="C351" s="49">
        <f t="shared" si="5"/>
        <v>0</v>
      </c>
    </row>
    <row r="352" spans="1:15" x14ac:dyDescent="0.25">
      <c r="A352">
        <v>6002002001000010</v>
      </c>
      <c r="B352" t="s">
        <v>401</v>
      </c>
      <c r="C352" s="49">
        <f t="shared" si="5"/>
        <v>0</v>
      </c>
    </row>
    <row r="353" spans="1:14" x14ac:dyDescent="0.25">
      <c r="A353">
        <v>6002003</v>
      </c>
      <c r="B353" t="s">
        <v>93</v>
      </c>
      <c r="C353" s="49">
        <f t="shared" si="5"/>
        <v>0</v>
      </c>
    </row>
    <row r="354" spans="1:14" x14ac:dyDescent="0.25">
      <c r="A354">
        <v>600200300500</v>
      </c>
      <c r="B354" t="s">
        <v>94</v>
      </c>
      <c r="C354" s="49">
        <f t="shared" si="5"/>
        <v>0</v>
      </c>
    </row>
    <row r="355" spans="1:14" x14ac:dyDescent="0.25">
      <c r="A355">
        <v>6003</v>
      </c>
      <c r="B355" t="s">
        <v>95</v>
      </c>
      <c r="C355" s="49">
        <f t="shared" si="5"/>
        <v>0</v>
      </c>
    </row>
    <row r="356" spans="1:14" x14ac:dyDescent="0.25">
      <c r="A356">
        <v>6003001</v>
      </c>
      <c r="B356" t="s">
        <v>95</v>
      </c>
      <c r="C356" s="49">
        <f t="shared" si="5"/>
        <v>0</v>
      </c>
    </row>
    <row r="357" spans="1:14" x14ac:dyDescent="0.25">
      <c r="A357">
        <v>600300100100</v>
      </c>
      <c r="B357" t="s">
        <v>96</v>
      </c>
      <c r="C357" s="49">
        <f t="shared" si="5"/>
        <v>0</v>
      </c>
    </row>
    <row r="358" spans="1:14" x14ac:dyDescent="0.25">
      <c r="A358">
        <v>6003001001000030</v>
      </c>
      <c r="B358" t="s">
        <v>402</v>
      </c>
      <c r="C358" s="49">
        <f t="shared" si="5"/>
        <v>0</v>
      </c>
    </row>
    <row r="359" spans="1:14" x14ac:dyDescent="0.25">
      <c r="A359">
        <v>600300100200</v>
      </c>
      <c r="B359" t="s">
        <v>97</v>
      </c>
      <c r="C359" s="49">
        <f t="shared" si="5"/>
        <v>0</v>
      </c>
    </row>
    <row r="360" spans="1:14" x14ac:dyDescent="0.25">
      <c r="A360">
        <v>600300100300</v>
      </c>
      <c r="B360" t="s">
        <v>98</v>
      </c>
      <c r="C360" s="49">
        <f t="shared" si="5"/>
        <v>0</v>
      </c>
    </row>
    <row r="361" spans="1:14" x14ac:dyDescent="0.25">
      <c r="A361">
        <v>6004</v>
      </c>
      <c r="B361" t="s">
        <v>99</v>
      </c>
      <c r="C361" s="49">
        <f t="shared" si="5"/>
        <v>0</v>
      </c>
      <c r="D361" s="85">
        <v>117.33</v>
      </c>
      <c r="E361">
        <v>117.33</v>
      </c>
      <c r="N361">
        <v>117.33</v>
      </c>
    </row>
    <row r="362" spans="1:14" x14ac:dyDescent="0.25">
      <c r="A362">
        <v>6004001</v>
      </c>
      <c r="B362" t="s">
        <v>100</v>
      </c>
      <c r="C362" s="49">
        <f t="shared" si="5"/>
        <v>0</v>
      </c>
      <c r="D362" s="85">
        <v>117.33</v>
      </c>
      <c r="E362">
        <v>117.33</v>
      </c>
      <c r="N362">
        <v>117.33</v>
      </c>
    </row>
    <row r="363" spans="1:14" x14ac:dyDescent="0.25">
      <c r="A363">
        <v>600400100100</v>
      </c>
      <c r="B363" t="s">
        <v>100</v>
      </c>
      <c r="C363" s="49">
        <f t="shared" si="5"/>
        <v>0</v>
      </c>
      <c r="D363" s="85">
        <v>117.33</v>
      </c>
      <c r="E363">
        <v>117.33</v>
      </c>
      <c r="N363">
        <v>117.33</v>
      </c>
    </row>
    <row r="364" spans="1:14" x14ac:dyDescent="0.25">
      <c r="A364">
        <v>6004001001000010</v>
      </c>
      <c r="B364" t="s">
        <v>101</v>
      </c>
      <c r="C364" s="49">
        <f t="shared" si="5"/>
        <v>0</v>
      </c>
    </row>
    <row r="365" spans="1:14" x14ac:dyDescent="0.25">
      <c r="A365">
        <v>6004001001000020</v>
      </c>
      <c r="B365" t="s">
        <v>102</v>
      </c>
      <c r="C365" s="49">
        <f t="shared" si="5"/>
        <v>0</v>
      </c>
    </row>
    <row r="366" spans="1:14" x14ac:dyDescent="0.25">
      <c r="A366">
        <v>6004001001000030</v>
      </c>
      <c r="B366" t="s">
        <v>103</v>
      </c>
      <c r="C366" s="49">
        <f t="shared" si="5"/>
        <v>0</v>
      </c>
      <c r="D366" s="85">
        <v>117.33</v>
      </c>
      <c r="E366">
        <v>117.33</v>
      </c>
      <c r="N366" s="89">
        <v>117.33</v>
      </c>
    </row>
    <row r="367" spans="1:14" x14ac:dyDescent="0.25">
      <c r="A367">
        <v>6004002</v>
      </c>
      <c r="B367" t="s">
        <v>302</v>
      </c>
      <c r="C367" s="49">
        <f t="shared" si="5"/>
        <v>0</v>
      </c>
    </row>
    <row r="368" spans="1:14" x14ac:dyDescent="0.25">
      <c r="A368">
        <v>600400200100</v>
      </c>
      <c r="B368" t="s">
        <v>303</v>
      </c>
      <c r="C368" s="49">
        <f t="shared" si="5"/>
        <v>0</v>
      </c>
    </row>
    <row r="369" spans="1:19" x14ac:dyDescent="0.25">
      <c r="A369">
        <v>600400200200</v>
      </c>
      <c r="B369" t="s">
        <v>304</v>
      </c>
      <c r="C369" s="49">
        <f t="shared" si="5"/>
        <v>0</v>
      </c>
    </row>
    <row r="370" spans="1:19" x14ac:dyDescent="0.25">
      <c r="A370">
        <v>7</v>
      </c>
      <c r="B370" t="s">
        <v>104</v>
      </c>
      <c r="C370" s="49">
        <f t="shared" si="5"/>
        <v>0</v>
      </c>
      <c r="F370" s="49">
        <v>-395864.79</v>
      </c>
      <c r="G370" s="49">
        <v>14732</v>
      </c>
      <c r="H370" s="49">
        <v>427837.67</v>
      </c>
      <c r="I370" s="49">
        <v>-21649873.539999999</v>
      </c>
      <c r="J370" s="49">
        <v>4588.3</v>
      </c>
      <c r="K370">
        <v>70</v>
      </c>
      <c r="L370" s="49">
        <v>1434827.97</v>
      </c>
      <c r="M370" s="49">
        <v>1070213.93</v>
      </c>
      <c r="N370" s="49">
        <v>-5541342.04</v>
      </c>
      <c r="O370" s="49">
        <v>1558289.85</v>
      </c>
      <c r="P370" s="49">
        <v>-451690.97</v>
      </c>
      <c r="Q370" s="49">
        <v>90784.28</v>
      </c>
      <c r="S370" s="49">
        <v>889039.23</v>
      </c>
    </row>
    <row r="371" spans="1:19" x14ac:dyDescent="0.25">
      <c r="A371">
        <v>7001</v>
      </c>
      <c r="B371" t="s">
        <v>305</v>
      </c>
      <c r="C371" s="49">
        <f t="shared" si="5"/>
        <v>0</v>
      </c>
      <c r="F371" s="49">
        <v>-252303.21</v>
      </c>
      <c r="G371" s="49">
        <v>16558.84</v>
      </c>
      <c r="H371" s="49">
        <v>528473.68000000005</v>
      </c>
      <c r="I371" s="49">
        <v>-3520535.87</v>
      </c>
      <c r="J371">
        <v>286.24</v>
      </c>
      <c r="K371" s="49">
        <v>2490</v>
      </c>
      <c r="L371" s="49">
        <v>1407427.78</v>
      </c>
      <c r="M371" s="49">
        <v>2519827.16</v>
      </c>
      <c r="N371" s="49">
        <v>-4525513.9000000004</v>
      </c>
      <c r="O371" s="49">
        <v>1649371.45</v>
      </c>
      <c r="P371" s="49">
        <v>-82126.94</v>
      </c>
      <c r="Q371" s="49">
        <v>-46907.94</v>
      </c>
      <c r="S371" s="49">
        <v>889574.95</v>
      </c>
    </row>
    <row r="372" spans="1:19" x14ac:dyDescent="0.25">
      <c r="A372">
        <v>7002</v>
      </c>
      <c r="B372" t="s">
        <v>306</v>
      </c>
      <c r="C372" s="49">
        <f t="shared" si="5"/>
        <v>0</v>
      </c>
      <c r="F372" s="49">
        <v>-143561.57999999999</v>
      </c>
      <c r="G372" s="49">
        <v>-1826.84</v>
      </c>
      <c r="H372" s="49">
        <v>-100636.01</v>
      </c>
      <c r="I372" s="49">
        <v>-18129337.670000002</v>
      </c>
      <c r="J372" s="49">
        <v>4302.0600000000004</v>
      </c>
      <c r="K372" s="49">
        <v>-2420</v>
      </c>
      <c r="L372" s="49">
        <v>27400.19</v>
      </c>
      <c r="M372" s="49">
        <v>-1449613.23</v>
      </c>
      <c r="N372" s="49">
        <v>-1015828.14</v>
      </c>
      <c r="O372" s="49">
        <v>-91081.600000000006</v>
      </c>
      <c r="P372" s="49">
        <v>-369564.03</v>
      </c>
      <c r="Q372" s="49">
        <v>137692.22</v>
      </c>
      <c r="S372">
        <v>-535.72</v>
      </c>
    </row>
    <row r="373" spans="1:19" x14ac:dyDescent="0.25">
      <c r="A373">
        <v>7003</v>
      </c>
      <c r="B373" t="s">
        <v>307</v>
      </c>
      <c r="C373" s="49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3"/>
  <sheetViews>
    <sheetView workbookViewId="0">
      <selection activeCell="U319" sqref="U319"/>
    </sheetView>
  </sheetViews>
  <sheetFormatPr defaultRowHeight="15" x14ac:dyDescent="0.25"/>
  <cols>
    <col min="1" max="1" width="12" bestFit="1" customWidth="1"/>
    <col min="2" max="2" width="53.5703125" bestFit="1" customWidth="1"/>
    <col min="3" max="3" width="19.28515625" customWidth="1"/>
    <col min="4" max="4" width="14" style="83" bestFit="1" customWidth="1"/>
    <col min="5" max="5" width="14" bestFit="1" customWidth="1"/>
    <col min="6" max="6" width="20" style="59" hidden="1" customWidth="1"/>
    <col min="7" max="7" width="19.5703125" hidden="1" customWidth="1"/>
    <col min="8" max="8" width="19.7109375" style="59" hidden="1" customWidth="1"/>
    <col min="9" max="9" width="19.42578125" hidden="1" customWidth="1"/>
    <col min="10" max="11" width="16.5703125" hidden="1" customWidth="1"/>
    <col min="12" max="12" width="15.28515625" style="59" hidden="1" customWidth="1"/>
    <col min="13" max="13" width="15.28515625" hidden="1" customWidth="1"/>
    <col min="14" max="14" width="10.140625" hidden="1" customWidth="1"/>
    <col min="15" max="15" width="11.140625" hidden="1" customWidth="1"/>
    <col min="16" max="17" width="18.28515625" hidden="1" customWidth="1"/>
    <col min="18" max="19" width="12.42578125" hidden="1" customWidth="1"/>
    <col min="20" max="21" width="30.7109375" customWidth="1"/>
    <col min="22" max="23" width="16.5703125" customWidth="1"/>
    <col min="24" max="25" width="15" customWidth="1"/>
    <col min="26" max="26" width="10.85546875" style="59" customWidth="1"/>
    <col min="27" max="27" width="10.85546875" customWidth="1"/>
    <col min="28" max="28" width="21.7109375" customWidth="1"/>
    <col min="29" max="30" width="23.5703125" bestFit="1" customWidth="1"/>
  </cols>
  <sheetData>
    <row r="1" spans="1:30" x14ac:dyDescent="0.25">
      <c r="A1" t="s">
        <v>0</v>
      </c>
      <c r="B1" t="s">
        <v>1</v>
      </c>
      <c r="D1" s="83" t="s">
        <v>346</v>
      </c>
      <c r="E1" t="s">
        <v>346</v>
      </c>
      <c r="F1" s="97" t="s">
        <v>105</v>
      </c>
      <c r="G1" t="s">
        <v>105</v>
      </c>
      <c r="H1" s="97" t="s">
        <v>106</v>
      </c>
      <c r="I1" t="s">
        <v>106</v>
      </c>
      <c r="J1" s="36" t="s">
        <v>107</v>
      </c>
      <c r="K1" t="s">
        <v>107</v>
      </c>
      <c r="L1" s="97" t="s">
        <v>108</v>
      </c>
      <c r="M1" t="s">
        <v>108</v>
      </c>
      <c r="N1" t="s">
        <v>109</v>
      </c>
      <c r="O1" t="s">
        <v>110</v>
      </c>
      <c r="P1" s="36" t="s">
        <v>111</v>
      </c>
      <c r="Q1" t="s">
        <v>111</v>
      </c>
      <c r="R1" s="36" t="s">
        <v>112</v>
      </c>
      <c r="S1" t="s">
        <v>112</v>
      </c>
      <c r="T1" s="36" t="s">
        <v>113</v>
      </c>
      <c r="U1" t="s">
        <v>113</v>
      </c>
      <c r="V1" s="36" t="s">
        <v>114</v>
      </c>
      <c r="W1" t="s">
        <v>114</v>
      </c>
      <c r="X1" s="36" t="s">
        <v>115</v>
      </c>
      <c r="Y1" t="s">
        <v>115</v>
      </c>
      <c r="Z1" s="97" t="s">
        <v>116</v>
      </c>
      <c r="AA1" t="s">
        <v>116</v>
      </c>
      <c r="AB1" t="s">
        <v>117</v>
      </c>
      <c r="AC1" s="36" t="s">
        <v>118</v>
      </c>
      <c r="AD1" t="s">
        <v>118</v>
      </c>
    </row>
    <row r="2" spans="1:30" x14ac:dyDescent="0.25">
      <c r="A2">
        <v>5</v>
      </c>
      <c r="B2" t="s">
        <v>2</v>
      </c>
      <c r="D2" s="95">
        <v>-11985195.359999999</v>
      </c>
      <c r="E2" s="49">
        <v>-12125467.15</v>
      </c>
      <c r="F2" s="52">
        <v>-439914.27</v>
      </c>
      <c r="G2" s="49">
        <v>-455414.27</v>
      </c>
      <c r="H2" s="52">
        <v>-1430.2</v>
      </c>
      <c r="I2" s="49">
        <v>-1430.2</v>
      </c>
      <c r="J2" s="49">
        <v>-58641.43</v>
      </c>
      <c r="K2" s="49">
        <v>-58641.43</v>
      </c>
      <c r="L2" s="52">
        <v>-4644015.82</v>
      </c>
      <c r="M2" s="49">
        <v>-4694705.82</v>
      </c>
      <c r="P2" s="49">
        <v>-9900</v>
      </c>
      <c r="Q2" s="49">
        <v>-9900</v>
      </c>
      <c r="R2" s="49">
        <v>-3766454.16</v>
      </c>
      <c r="S2" s="49">
        <v>-3766454.16</v>
      </c>
      <c r="T2" s="49">
        <v>-2163230.5499999998</v>
      </c>
      <c r="U2" s="49">
        <v>-2163489.34</v>
      </c>
      <c r="V2" s="49">
        <v>-314774.99</v>
      </c>
      <c r="W2" s="49">
        <v>-314774.99</v>
      </c>
      <c r="X2" s="49">
        <v>-367434.9</v>
      </c>
      <c r="Y2" s="49">
        <v>-441257.9</v>
      </c>
      <c r="Z2" s="52">
        <v>-219399.04000000001</v>
      </c>
      <c r="AA2" s="49">
        <v>-219399.04000000001</v>
      </c>
    </row>
    <row r="3" spans="1:30" x14ac:dyDescent="0.25">
      <c r="A3">
        <v>5001</v>
      </c>
      <c r="B3" t="s">
        <v>347</v>
      </c>
      <c r="D3" s="95">
        <v>-8178579.9400000004</v>
      </c>
      <c r="E3" s="49">
        <v>-8303351.7300000004</v>
      </c>
      <c r="F3" s="52">
        <v>-431424.27</v>
      </c>
      <c r="G3" s="49">
        <v>-431424.27</v>
      </c>
      <c r="H3" s="52">
        <v>-1430.2</v>
      </c>
      <c r="I3" s="49">
        <v>-1430.2</v>
      </c>
      <c r="J3" s="49">
        <v>-4968</v>
      </c>
      <c r="K3" s="49">
        <v>-4968</v>
      </c>
      <c r="L3" s="52">
        <v>-4644033.07</v>
      </c>
      <c r="M3" s="49">
        <v>-4694723.07</v>
      </c>
      <c r="P3" s="49">
        <v>-9900</v>
      </c>
      <c r="Q3" s="49">
        <v>-9900</v>
      </c>
      <c r="R3" s="49">
        <v>-276264.02</v>
      </c>
      <c r="S3" s="49">
        <v>-276264.02</v>
      </c>
      <c r="T3" s="49">
        <v>-2162793.64</v>
      </c>
      <c r="U3" s="49">
        <v>-2163052.4300000002</v>
      </c>
      <c r="V3" s="49">
        <v>-280434.5</v>
      </c>
      <c r="W3" s="49">
        <v>-280434.5</v>
      </c>
      <c r="X3" s="49">
        <v>-367434.9</v>
      </c>
      <c r="Y3" s="49">
        <v>-441257.9</v>
      </c>
      <c r="Z3" s="59">
        <v>102.66</v>
      </c>
      <c r="AA3">
        <v>102.66</v>
      </c>
    </row>
    <row r="4" spans="1:30" x14ac:dyDescent="0.25">
      <c r="A4">
        <v>5001001</v>
      </c>
      <c r="B4" t="s">
        <v>3</v>
      </c>
      <c r="D4" s="95">
        <v>-3813417.08</v>
      </c>
      <c r="E4" s="49">
        <v>-3813879.63</v>
      </c>
      <c r="F4" s="52">
        <v>-436206.27</v>
      </c>
      <c r="G4" s="49">
        <v>-436206.27</v>
      </c>
      <c r="H4" s="52">
        <v>-1430.2</v>
      </c>
      <c r="I4" s="49">
        <v>-1430.2</v>
      </c>
      <c r="J4" s="49">
        <v>-5000</v>
      </c>
      <c r="K4" s="49">
        <v>-5000</v>
      </c>
      <c r="L4" s="52">
        <v>-477939.36</v>
      </c>
      <c r="M4" s="49">
        <v>-478139.36</v>
      </c>
      <c r="P4" s="49">
        <v>-9900</v>
      </c>
      <c r="Q4" s="49">
        <v>-9900</v>
      </c>
      <c r="R4" s="49">
        <v>-274504.69</v>
      </c>
      <c r="S4" s="49">
        <v>-274504.69</v>
      </c>
      <c r="T4" s="49">
        <v>-2322749.16</v>
      </c>
      <c r="U4" s="49">
        <v>-2322911.71</v>
      </c>
      <c r="V4" s="49">
        <v>-67696.5</v>
      </c>
      <c r="W4" s="49">
        <v>-67696.5</v>
      </c>
      <c r="X4" s="49">
        <v>-217990.9</v>
      </c>
      <c r="Y4" s="49">
        <v>-218090.9</v>
      </c>
    </row>
    <row r="5" spans="1:30" x14ac:dyDescent="0.25">
      <c r="A5">
        <v>500100100100</v>
      </c>
      <c r="B5" t="s">
        <v>4</v>
      </c>
    </row>
    <row r="6" spans="1:30" x14ac:dyDescent="0.25">
      <c r="A6">
        <v>5001001001000040</v>
      </c>
      <c r="B6" t="s">
        <v>348</v>
      </c>
    </row>
    <row r="7" spans="1:30" x14ac:dyDescent="0.25">
      <c r="A7">
        <v>500100100200</v>
      </c>
      <c r="B7" t="s">
        <v>5</v>
      </c>
    </row>
    <row r="8" spans="1:30" x14ac:dyDescent="0.25">
      <c r="A8">
        <v>500100100300</v>
      </c>
      <c r="B8" t="s">
        <v>119</v>
      </c>
      <c r="C8" s="49">
        <f>+E8-D8</f>
        <v>-462.55000000004657</v>
      </c>
      <c r="D8" s="95">
        <v>-1976395.81</v>
      </c>
      <c r="E8" s="49">
        <v>-1976858.36</v>
      </c>
      <c r="F8" s="52">
        <v>-5150</v>
      </c>
      <c r="G8" s="49">
        <v>-5150</v>
      </c>
      <c r="H8" s="52">
        <v>-1430.2</v>
      </c>
      <c r="I8" s="49">
        <v>-1430.2</v>
      </c>
      <c r="J8" s="49">
        <v>-5000</v>
      </c>
      <c r="K8" s="49">
        <v>-5000</v>
      </c>
      <c r="L8" s="52">
        <v>-140560.35999999999</v>
      </c>
      <c r="M8" s="49">
        <v>-140760.35999999999</v>
      </c>
      <c r="P8" s="49">
        <v>-9900</v>
      </c>
      <c r="Q8" s="49">
        <v>-9900</v>
      </c>
      <c r="R8" s="49">
        <v>-274504.69</v>
      </c>
      <c r="S8" s="49">
        <v>-274504.69</v>
      </c>
      <c r="T8" s="49">
        <v>-1254163.1599999999</v>
      </c>
      <c r="U8" s="49">
        <v>-1254325.71</v>
      </c>
      <c r="V8" s="49">
        <v>-67696.5</v>
      </c>
      <c r="W8" s="49">
        <v>-67696.5</v>
      </c>
      <c r="X8" s="49">
        <v>-217990.9</v>
      </c>
      <c r="Y8" s="49">
        <v>-218090.9</v>
      </c>
    </row>
    <row r="9" spans="1:30" x14ac:dyDescent="0.25">
      <c r="A9">
        <v>5001001003000010</v>
      </c>
      <c r="B9" t="s">
        <v>120</v>
      </c>
      <c r="C9" s="49">
        <f t="shared" ref="C9:C72" si="0">+E9-D9</f>
        <v>0</v>
      </c>
      <c r="D9" s="95">
        <v>-1182411</v>
      </c>
      <c r="E9" s="49">
        <v>-1182411</v>
      </c>
      <c r="T9" s="87">
        <v>-1182411</v>
      </c>
      <c r="U9" s="49">
        <v>-1182411</v>
      </c>
    </row>
    <row r="10" spans="1:30" x14ac:dyDescent="0.25">
      <c r="A10">
        <v>5001001003000020</v>
      </c>
      <c r="B10" t="s">
        <v>349</v>
      </c>
      <c r="C10" s="49">
        <f t="shared" si="0"/>
        <v>0</v>
      </c>
      <c r="T10" s="88"/>
    </row>
    <row r="11" spans="1:30" x14ac:dyDescent="0.25">
      <c r="A11">
        <v>5001001003000030</v>
      </c>
      <c r="B11" t="s">
        <v>121</v>
      </c>
      <c r="C11" s="53">
        <f t="shared" si="0"/>
        <v>-462.55000000004657</v>
      </c>
      <c r="D11" s="95">
        <v>-505194.1</v>
      </c>
      <c r="E11" s="49">
        <v>-505656.65</v>
      </c>
      <c r="F11" s="52">
        <v>-5150</v>
      </c>
      <c r="G11" s="49">
        <v>-5150</v>
      </c>
      <c r="H11" s="52">
        <v>-1430.2</v>
      </c>
      <c r="I11" s="49">
        <v>-1430.2</v>
      </c>
      <c r="J11" s="86">
        <v>-5000</v>
      </c>
      <c r="K11" s="49">
        <v>-5000</v>
      </c>
      <c r="L11" s="52">
        <v>-140560.35999999999</v>
      </c>
      <c r="M11" s="49">
        <v>-140760.35999999999</v>
      </c>
      <c r="P11" s="86">
        <v>-9900</v>
      </c>
      <c r="Q11" s="49">
        <v>-9900</v>
      </c>
      <c r="R11" s="86">
        <v>-7718.61</v>
      </c>
      <c r="S11" s="49">
        <v>-7718.61</v>
      </c>
      <c r="T11" s="87">
        <v>-49747.53</v>
      </c>
      <c r="U11" s="52">
        <v>-49910.080000000002</v>
      </c>
      <c r="V11" s="87">
        <v>-67696.5</v>
      </c>
      <c r="W11" s="49">
        <v>-67696.5</v>
      </c>
      <c r="X11" s="87">
        <v>-217990.9</v>
      </c>
      <c r="Y11" s="52">
        <v>-218090.9</v>
      </c>
    </row>
    <row r="12" spans="1:30" x14ac:dyDescent="0.25">
      <c r="A12">
        <v>5001001003000050</v>
      </c>
      <c r="B12" t="s">
        <v>350</v>
      </c>
      <c r="C12" s="49">
        <f t="shared" si="0"/>
        <v>0</v>
      </c>
      <c r="D12" s="95">
        <v>-22004.63</v>
      </c>
      <c r="E12" s="49">
        <v>-22004.63</v>
      </c>
      <c r="T12" s="87">
        <v>-22004.63</v>
      </c>
      <c r="U12" s="49">
        <v>-22004.63</v>
      </c>
    </row>
    <row r="13" spans="1:30" x14ac:dyDescent="0.25">
      <c r="A13">
        <v>5001001003000050</v>
      </c>
      <c r="B13" t="s">
        <v>351</v>
      </c>
      <c r="C13" s="49">
        <f t="shared" si="0"/>
        <v>0</v>
      </c>
      <c r="D13" s="95">
        <v>-266786.08</v>
      </c>
      <c r="E13" s="49">
        <v>-266786.08</v>
      </c>
      <c r="R13" s="86">
        <v>-266786.08</v>
      </c>
      <c r="S13" s="49">
        <v>-266786.08</v>
      </c>
    </row>
    <row r="14" spans="1:30" x14ac:dyDescent="0.25">
      <c r="A14">
        <v>500100100400</v>
      </c>
      <c r="B14" t="s">
        <v>352</v>
      </c>
      <c r="C14" s="49">
        <f t="shared" si="0"/>
        <v>0</v>
      </c>
      <c r="D14" s="95">
        <v>-431056.27</v>
      </c>
      <c r="E14" s="49">
        <v>-431056.27</v>
      </c>
      <c r="F14" s="52">
        <v>-431056.27</v>
      </c>
      <c r="G14" s="49">
        <v>-431056.27</v>
      </c>
    </row>
    <row r="15" spans="1:30" x14ac:dyDescent="0.25">
      <c r="A15">
        <v>5001001004000020</v>
      </c>
      <c r="B15" t="s">
        <v>353</v>
      </c>
      <c r="C15" s="49">
        <f t="shared" si="0"/>
        <v>0</v>
      </c>
      <c r="D15" s="95">
        <v>-431056.27</v>
      </c>
      <c r="E15" s="49">
        <v>-431056.27</v>
      </c>
      <c r="F15" s="52">
        <v>-431056.27</v>
      </c>
      <c r="G15" s="49">
        <v>-431056.27</v>
      </c>
    </row>
    <row r="16" spans="1:30" x14ac:dyDescent="0.25">
      <c r="A16">
        <v>5001001004000020</v>
      </c>
      <c r="B16" t="s">
        <v>325</v>
      </c>
      <c r="C16" s="49">
        <f t="shared" si="0"/>
        <v>0</v>
      </c>
    </row>
    <row r="17" spans="1:27" x14ac:dyDescent="0.25">
      <c r="A17">
        <v>500100100500</v>
      </c>
      <c r="B17" t="s">
        <v>122</v>
      </c>
      <c r="C17" s="49">
        <f t="shared" si="0"/>
        <v>0</v>
      </c>
      <c r="D17" s="95">
        <v>-660566</v>
      </c>
      <c r="E17" s="49">
        <v>-660566</v>
      </c>
      <c r="T17" s="49">
        <v>-660566</v>
      </c>
      <c r="U17" s="49">
        <v>-660566</v>
      </c>
    </row>
    <row r="18" spans="1:27" x14ac:dyDescent="0.25">
      <c r="A18">
        <v>5001001005000010</v>
      </c>
      <c r="B18" t="s">
        <v>123</v>
      </c>
      <c r="C18" s="49">
        <f t="shared" si="0"/>
        <v>0</v>
      </c>
      <c r="D18" s="95">
        <v>-660566</v>
      </c>
      <c r="E18" s="49">
        <v>-660566</v>
      </c>
      <c r="T18" s="87">
        <v>-660566</v>
      </c>
      <c r="U18" s="49">
        <v>-660566</v>
      </c>
    </row>
    <row r="19" spans="1:27" x14ac:dyDescent="0.25">
      <c r="A19">
        <v>5001001005000030</v>
      </c>
      <c r="B19" t="s">
        <v>354</v>
      </c>
      <c r="C19" s="49">
        <f t="shared" si="0"/>
        <v>0</v>
      </c>
    </row>
    <row r="20" spans="1:27" x14ac:dyDescent="0.25">
      <c r="A20">
        <v>500100100600</v>
      </c>
      <c r="B20" t="s">
        <v>124</v>
      </c>
      <c r="C20" s="49">
        <f t="shared" si="0"/>
        <v>0</v>
      </c>
    </row>
    <row r="21" spans="1:27" x14ac:dyDescent="0.25">
      <c r="A21">
        <v>500100100700</v>
      </c>
      <c r="B21" t="s">
        <v>125</v>
      </c>
      <c r="C21" s="49">
        <f t="shared" si="0"/>
        <v>0</v>
      </c>
      <c r="D21" s="95">
        <v>-745399</v>
      </c>
      <c r="E21" s="49">
        <v>-745399</v>
      </c>
      <c r="L21" s="52">
        <v>-337379</v>
      </c>
      <c r="M21" s="49">
        <v>-337379</v>
      </c>
      <c r="T21" s="49">
        <v>-408020</v>
      </c>
      <c r="U21" s="49">
        <v>-408020</v>
      </c>
    </row>
    <row r="22" spans="1:27" x14ac:dyDescent="0.25">
      <c r="A22">
        <v>5001001007000010</v>
      </c>
      <c r="B22" t="s">
        <v>126</v>
      </c>
      <c r="C22" s="49">
        <f t="shared" si="0"/>
        <v>0</v>
      </c>
      <c r="D22" s="95">
        <v>-745399</v>
      </c>
      <c r="E22" s="49">
        <v>-745399</v>
      </c>
      <c r="L22" s="52">
        <v>-337379</v>
      </c>
      <c r="M22" s="49">
        <v>-337379</v>
      </c>
      <c r="T22" s="87">
        <v>-408020</v>
      </c>
      <c r="U22" s="49">
        <v>-408020</v>
      </c>
    </row>
    <row r="23" spans="1:27" x14ac:dyDescent="0.25">
      <c r="A23">
        <v>5001002</v>
      </c>
      <c r="B23" t="s">
        <v>6</v>
      </c>
      <c r="C23" s="49">
        <f t="shared" si="0"/>
        <v>-73723</v>
      </c>
      <c r="D23" s="95">
        <v>-148945</v>
      </c>
      <c r="E23" s="49">
        <v>-222668</v>
      </c>
      <c r="R23">
        <v>-368</v>
      </c>
      <c r="S23">
        <v>-368</v>
      </c>
      <c r="X23" s="49">
        <v>-148577</v>
      </c>
      <c r="Y23" s="49">
        <v>-222300</v>
      </c>
    </row>
    <row r="24" spans="1:27" x14ac:dyDescent="0.25">
      <c r="A24">
        <v>500100200100</v>
      </c>
      <c r="B24" t="s">
        <v>6</v>
      </c>
      <c r="C24" s="49">
        <f t="shared" si="0"/>
        <v>-73723</v>
      </c>
      <c r="D24" s="95">
        <v>-148945</v>
      </c>
      <c r="E24" s="49">
        <v>-222668</v>
      </c>
      <c r="R24">
        <v>-368</v>
      </c>
      <c r="S24">
        <v>-368</v>
      </c>
      <c r="X24" s="49">
        <v>-148577</v>
      </c>
      <c r="Y24" s="49">
        <v>-222300</v>
      </c>
    </row>
    <row r="25" spans="1:27" x14ac:dyDescent="0.25">
      <c r="A25">
        <v>5001002001000010</v>
      </c>
      <c r="B25" t="s">
        <v>127</v>
      </c>
      <c r="C25" s="53">
        <f t="shared" si="0"/>
        <v>-73723</v>
      </c>
      <c r="D25" s="95">
        <v>-148577</v>
      </c>
      <c r="E25" s="49">
        <v>-222300</v>
      </c>
      <c r="X25" s="87">
        <v>-148577</v>
      </c>
      <c r="Y25" s="49">
        <v>-222300</v>
      </c>
    </row>
    <row r="26" spans="1:27" x14ac:dyDescent="0.25">
      <c r="A26">
        <v>5001002001000020</v>
      </c>
      <c r="B26" t="s">
        <v>128</v>
      </c>
      <c r="C26" s="49">
        <f t="shared" si="0"/>
        <v>0</v>
      </c>
    </row>
    <row r="27" spans="1:27" x14ac:dyDescent="0.25">
      <c r="A27">
        <v>5001002001000030</v>
      </c>
      <c r="B27" t="s">
        <v>129</v>
      </c>
      <c r="C27" s="49">
        <f t="shared" si="0"/>
        <v>0</v>
      </c>
      <c r="D27" s="83">
        <v>-368</v>
      </c>
      <c r="E27">
        <v>-368</v>
      </c>
      <c r="R27" s="89">
        <v>-368</v>
      </c>
      <c r="S27">
        <v>-368</v>
      </c>
    </row>
    <row r="28" spans="1:27" x14ac:dyDescent="0.25">
      <c r="A28">
        <v>5001003</v>
      </c>
      <c r="B28" t="s">
        <v>355</v>
      </c>
      <c r="C28" s="49">
        <f t="shared" si="0"/>
        <v>0</v>
      </c>
    </row>
    <row r="29" spans="1:27" x14ac:dyDescent="0.25">
      <c r="A29">
        <v>500100300100</v>
      </c>
      <c r="B29" t="s">
        <v>182</v>
      </c>
      <c r="C29" s="49">
        <f t="shared" si="0"/>
        <v>0</v>
      </c>
    </row>
    <row r="30" spans="1:27" x14ac:dyDescent="0.25">
      <c r="A30">
        <v>5001004</v>
      </c>
      <c r="B30" t="s">
        <v>130</v>
      </c>
      <c r="C30" s="49">
        <f t="shared" si="0"/>
        <v>0</v>
      </c>
      <c r="D30" s="95">
        <v>-211647.4</v>
      </c>
      <c r="E30" s="49">
        <v>-211647.4</v>
      </c>
      <c r="J30">
        <v>32</v>
      </c>
      <c r="K30">
        <v>32</v>
      </c>
      <c r="L30" s="52">
        <v>-2757.4</v>
      </c>
      <c r="M30" s="49">
        <v>-2757.4</v>
      </c>
      <c r="T30" s="49">
        <v>-1830</v>
      </c>
      <c r="U30" s="49">
        <v>-1830</v>
      </c>
      <c r="V30" s="49">
        <v>-206558</v>
      </c>
      <c r="W30" s="49">
        <v>-206558</v>
      </c>
      <c r="Z30" s="59">
        <v>-534</v>
      </c>
      <c r="AA30">
        <v>-534</v>
      </c>
    </row>
    <row r="31" spans="1:27" x14ac:dyDescent="0.25">
      <c r="A31">
        <v>500100400100</v>
      </c>
      <c r="B31" t="s">
        <v>130</v>
      </c>
      <c r="C31" s="49">
        <f t="shared" si="0"/>
        <v>0</v>
      </c>
      <c r="D31" s="95">
        <v>-211647.4</v>
      </c>
      <c r="E31" s="49">
        <v>-211647.4</v>
      </c>
      <c r="J31">
        <v>32</v>
      </c>
      <c r="K31">
        <v>32</v>
      </c>
      <c r="L31" s="52">
        <v>-2757.4</v>
      </c>
      <c r="M31" s="49">
        <v>-2757.4</v>
      </c>
      <c r="T31" s="49">
        <v>-1830</v>
      </c>
      <c r="U31" s="49">
        <v>-1830</v>
      </c>
      <c r="V31" s="49">
        <v>-206558</v>
      </c>
      <c r="W31" s="49">
        <v>-206558</v>
      </c>
      <c r="Z31" s="59">
        <v>-534</v>
      </c>
      <c r="AA31">
        <v>-534</v>
      </c>
    </row>
    <row r="32" spans="1:27" x14ac:dyDescent="0.25">
      <c r="A32">
        <v>5001004001000010</v>
      </c>
      <c r="B32" t="s">
        <v>131</v>
      </c>
      <c r="C32" s="49">
        <f t="shared" si="0"/>
        <v>0</v>
      </c>
      <c r="D32" s="95">
        <v>-2700</v>
      </c>
      <c r="E32" s="49">
        <v>-2700</v>
      </c>
      <c r="T32" s="88">
        <v>-90</v>
      </c>
      <c r="U32">
        <v>-90</v>
      </c>
      <c r="V32" s="87">
        <v>-2610</v>
      </c>
      <c r="W32" s="49">
        <v>-2610</v>
      </c>
    </row>
    <row r="33" spans="1:27" ht="14.45" x14ac:dyDescent="0.3">
      <c r="A33">
        <v>5001004001000020</v>
      </c>
      <c r="B33" t="s">
        <v>132</v>
      </c>
      <c r="C33" s="49">
        <f t="shared" si="0"/>
        <v>0</v>
      </c>
      <c r="D33" s="95">
        <v>-1283</v>
      </c>
      <c r="E33" s="49">
        <v>-1283</v>
      </c>
      <c r="V33" s="87">
        <v>-1283</v>
      </c>
      <c r="W33" s="49">
        <v>-1283</v>
      </c>
    </row>
    <row r="34" spans="1:27" ht="14.45" x14ac:dyDescent="0.3">
      <c r="A34">
        <v>5001004001000030</v>
      </c>
      <c r="B34" t="s">
        <v>133</v>
      </c>
      <c r="C34" s="49">
        <f t="shared" si="0"/>
        <v>0</v>
      </c>
      <c r="D34" s="95">
        <v>-145280</v>
      </c>
      <c r="E34" s="49">
        <v>-145280</v>
      </c>
      <c r="T34" s="63">
        <v>-1470</v>
      </c>
      <c r="U34" s="49">
        <v>-1470</v>
      </c>
      <c r="V34" s="87">
        <v>-143810</v>
      </c>
      <c r="W34" s="49">
        <v>-143810</v>
      </c>
    </row>
    <row r="35" spans="1:27" ht="14.45" x14ac:dyDescent="0.3">
      <c r="A35">
        <v>5001004001000040</v>
      </c>
      <c r="B35" t="s">
        <v>134</v>
      </c>
      <c r="C35" s="49">
        <f t="shared" si="0"/>
        <v>0</v>
      </c>
      <c r="D35" s="95">
        <v>-26055</v>
      </c>
      <c r="E35" s="49">
        <v>-26055</v>
      </c>
      <c r="V35" s="87">
        <v>-26055</v>
      </c>
      <c r="W35" s="49">
        <v>-26055</v>
      </c>
    </row>
    <row r="36" spans="1:27" ht="14.45" x14ac:dyDescent="0.3">
      <c r="A36">
        <v>5001004001000050</v>
      </c>
      <c r="B36" t="s">
        <v>135</v>
      </c>
      <c r="C36" s="49">
        <f t="shared" si="0"/>
        <v>0</v>
      </c>
      <c r="D36" s="95">
        <v>-3259.4</v>
      </c>
      <c r="E36" s="49">
        <v>-3259.4</v>
      </c>
      <c r="J36" s="85">
        <v>32</v>
      </c>
      <c r="K36">
        <v>32</v>
      </c>
      <c r="L36" s="52">
        <v>-2757.4</v>
      </c>
      <c r="M36" s="49">
        <v>-2757.4</v>
      </c>
      <c r="V36" s="88"/>
      <c r="Z36" s="59">
        <v>-534</v>
      </c>
      <c r="AA36">
        <v>-534</v>
      </c>
    </row>
    <row r="37" spans="1:27" x14ac:dyDescent="0.25">
      <c r="A37">
        <v>5001004001000080</v>
      </c>
      <c r="B37" t="s">
        <v>136</v>
      </c>
      <c r="C37" s="49">
        <f t="shared" si="0"/>
        <v>0</v>
      </c>
      <c r="D37" s="95">
        <v>-5840</v>
      </c>
      <c r="E37" s="49">
        <v>-5840</v>
      </c>
      <c r="T37" s="64">
        <v>-270</v>
      </c>
      <c r="U37">
        <v>-270</v>
      </c>
      <c r="V37" s="87">
        <v>-5570</v>
      </c>
      <c r="W37" s="49">
        <v>-5570</v>
      </c>
    </row>
    <row r="38" spans="1:27" x14ac:dyDescent="0.25">
      <c r="A38">
        <v>5001004001000090</v>
      </c>
      <c r="B38" t="s">
        <v>137</v>
      </c>
      <c r="C38" s="49">
        <f t="shared" si="0"/>
        <v>0</v>
      </c>
      <c r="D38" s="95">
        <v>-5500</v>
      </c>
      <c r="E38" s="49">
        <v>-5500</v>
      </c>
      <c r="V38" s="87">
        <v>-5500</v>
      </c>
      <c r="W38" s="49">
        <v>-5500</v>
      </c>
    </row>
    <row r="39" spans="1:27" x14ac:dyDescent="0.25">
      <c r="A39">
        <v>5001004001000100</v>
      </c>
      <c r="B39" t="s">
        <v>138</v>
      </c>
      <c r="C39" s="49">
        <f t="shared" si="0"/>
        <v>0</v>
      </c>
      <c r="D39" s="95">
        <v>-18580</v>
      </c>
      <c r="E39" s="49">
        <v>-18580</v>
      </c>
      <c r="V39" s="87">
        <v>-18580</v>
      </c>
      <c r="W39" s="49">
        <v>-18580</v>
      </c>
    </row>
    <row r="40" spans="1:27" x14ac:dyDescent="0.25">
      <c r="A40">
        <v>5001004001000110</v>
      </c>
      <c r="B40" t="s">
        <v>139</v>
      </c>
      <c r="C40" s="49">
        <f t="shared" si="0"/>
        <v>0</v>
      </c>
      <c r="V40" s="88"/>
    </row>
    <row r="41" spans="1:27" x14ac:dyDescent="0.25">
      <c r="A41">
        <v>5001004001000110</v>
      </c>
      <c r="B41" t="s">
        <v>356</v>
      </c>
      <c r="C41" s="49">
        <f t="shared" si="0"/>
        <v>0</v>
      </c>
      <c r="D41" s="95">
        <v>-3150</v>
      </c>
      <c r="E41" s="49">
        <v>-3150</v>
      </c>
      <c r="V41" s="87">
        <v>-3150</v>
      </c>
      <c r="W41" s="49">
        <v>-3150</v>
      </c>
    </row>
    <row r="42" spans="1:27" x14ac:dyDescent="0.25">
      <c r="A42">
        <v>5001005</v>
      </c>
      <c r="B42" t="s">
        <v>357</v>
      </c>
      <c r="C42" s="49">
        <f t="shared" si="0"/>
        <v>-50490</v>
      </c>
      <c r="D42" s="95">
        <v>-3832567.94</v>
      </c>
      <c r="E42" s="49">
        <v>-3883057.94</v>
      </c>
      <c r="L42" s="52">
        <v>-4054040.13</v>
      </c>
      <c r="M42" s="49">
        <v>-4104530.13</v>
      </c>
      <c r="R42">
        <v>-180</v>
      </c>
      <c r="S42">
        <v>-180</v>
      </c>
      <c r="T42" s="49">
        <v>221652.19</v>
      </c>
      <c r="U42" s="49">
        <v>221652.19</v>
      </c>
    </row>
    <row r="43" spans="1:27" x14ac:dyDescent="0.25">
      <c r="A43">
        <v>500100500100</v>
      </c>
      <c r="B43" t="s">
        <v>140</v>
      </c>
      <c r="C43" s="49">
        <f t="shared" si="0"/>
        <v>-50490</v>
      </c>
      <c r="D43" s="95">
        <v>-3832567.94</v>
      </c>
      <c r="E43" s="49">
        <v>-3883057.94</v>
      </c>
      <c r="L43" s="52">
        <v>-4054040.13</v>
      </c>
      <c r="M43" s="49">
        <v>-4104530.13</v>
      </c>
      <c r="R43">
        <v>-180</v>
      </c>
      <c r="S43">
        <v>-180</v>
      </c>
      <c r="T43" s="49">
        <v>221652.19</v>
      </c>
      <c r="U43" s="49">
        <v>221652.19</v>
      </c>
    </row>
    <row r="44" spans="1:27" x14ac:dyDescent="0.25">
      <c r="A44">
        <v>5001005001000030</v>
      </c>
      <c r="B44" t="s">
        <v>358</v>
      </c>
      <c r="C44" s="49">
        <f t="shared" si="0"/>
        <v>0</v>
      </c>
      <c r="D44" s="95">
        <v>-1530820</v>
      </c>
      <c r="E44" s="49">
        <v>-1530820</v>
      </c>
      <c r="L44" s="52">
        <v>-1530640</v>
      </c>
      <c r="M44" s="49">
        <v>-1530640</v>
      </c>
      <c r="R44" s="57">
        <v>-180</v>
      </c>
      <c r="S44">
        <v>-180</v>
      </c>
    </row>
    <row r="45" spans="1:27" x14ac:dyDescent="0.25">
      <c r="A45">
        <v>5001005001000040</v>
      </c>
      <c r="B45" t="s">
        <v>359</v>
      </c>
      <c r="C45" s="52">
        <f t="shared" si="0"/>
        <v>-50447</v>
      </c>
      <c r="D45" s="95">
        <v>-251686</v>
      </c>
      <c r="E45" s="49">
        <v>-302133</v>
      </c>
      <c r="L45" s="52">
        <v>-251686</v>
      </c>
      <c r="M45" s="52">
        <v>-302133</v>
      </c>
    </row>
    <row r="46" spans="1:27" x14ac:dyDescent="0.25">
      <c r="A46">
        <v>5001005001000050</v>
      </c>
      <c r="B46" t="s">
        <v>141</v>
      </c>
      <c r="C46" s="52">
        <f t="shared" si="0"/>
        <v>-43</v>
      </c>
      <c r="D46" s="95">
        <v>-30971.15</v>
      </c>
      <c r="E46" s="49">
        <v>-31014.15</v>
      </c>
      <c r="L46" s="52">
        <v>-30971.15</v>
      </c>
      <c r="M46" s="52">
        <v>-31014.15</v>
      </c>
    </row>
    <row r="47" spans="1:27" x14ac:dyDescent="0.25">
      <c r="A47">
        <v>5001005001000050</v>
      </c>
      <c r="B47" t="s">
        <v>142</v>
      </c>
      <c r="C47" s="49">
        <f t="shared" si="0"/>
        <v>0</v>
      </c>
    </row>
    <row r="48" spans="1:27" x14ac:dyDescent="0.25">
      <c r="A48">
        <v>5001005001000050</v>
      </c>
      <c r="B48" t="s">
        <v>143</v>
      </c>
      <c r="C48" s="49">
        <f t="shared" si="0"/>
        <v>0</v>
      </c>
      <c r="D48" s="95">
        <v>-2240742.98</v>
      </c>
      <c r="E48" s="49">
        <v>-2240742.98</v>
      </c>
      <c r="L48" s="52">
        <v>-2240742.98</v>
      </c>
      <c r="M48" s="49">
        <v>-2240742.98</v>
      </c>
    </row>
    <row r="49" spans="1:27" x14ac:dyDescent="0.25">
      <c r="A49">
        <v>5001005001000050</v>
      </c>
      <c r="B49" t="s">
        <v>144</v>
      </c>
      <c r="C49" s="49">
        <f t="shared" si="0"/>
        <v>0</v>
      </c>
      <c r="D49" s="95">
        <v>221652.19</v>
      </c>
      <c r="E49" s="49">
        <v>221652.19</v>
      </c>
      <c r="T49" s="63">
        <v>221652.19</v>
      </c>
      <c r="U49" s="49">
        <v>221652.19</v>
      </c>
    </row>
    <row r="50" spans="1:27" x14ac:dyDescent="0.25">
      <c r="A50">
        <v>5001006</v>
      </c>
      <c r="B50" t="s">
        <v>8</v>
      </c>
      <c r="C50" s="49">
        <f t="shared" si="0"/>
        <v>0</v>
      </c>
      <c r="D50" s="95">
        <v>-85110</v>
      </c>
      <c r="E50" s="49">
        <v>-85110</v>
      </c>
      <c r="L50" s="52">
        <v>-85098</v>
      </c>
      <c r="M50" s="49">
        <v>-85098</v>
      </c>
      <c r="R50">
        <v>-12</v>
      </c>
      <c r="S50">
        <v>-12</v>
      </c>
    </row>
    <row r="51" spans="1:27" x14ac:dyDescent="0.25">
      <c r="A51">
        <v>500100600100</v>
      </c>
      <c r="B51" t="s">
        <v>8</v>
      </c>
      <c r="C51" s="49">
        <f t="shared" si="0"/>
        <v>0</v>
      </c>
      <c r="D51" s="95">
        <v>-85110</v>
      </c>
      <c r="E51" s="49">
        <v>-85110</v>
      </c>
      <c r="L51" s="52">
        <v>-85098</v>
      </c>
      <c r="M51" s="49">
        <v>-85098</v>
      </c>
      <c r="R51">
        <v>-12</v>
      </c>
      <c r="S51">
        <v>-12</v>
      </c>
    </row>
    <row r="52" spans="1:27" x14ac:dyDescent="0.25">
      <c r="A52">
        <v>5001006001000010</v>
      </c>
      <c r="B52" t="s">
        <v>9</v>
      </c>
      <c r="C52" s="49">
        <f t="shared" si="0"/>
        <v>0</v>
      </c>
      <c r="D52" s="95">
        <v>-85100</v>
      </c>
      <c r="E52" s="49">
        <v>-85100</v>
      </c>
      <c r="L52" s="52">
        <v>-85100</v>
      </c>
      <c r="M52" s="49">
        <v>-85100</v>
      </c>
    </row>
    <row r="53" spans="1:27" x14ac:dyDescent="0.25">
      <c r="A53">
        <v>5001006001000030</v>
      </c>
      <c r="B53" t="s">
        <v>145</v>
      </c>
      <c r="C53" s="49">
        <f t="shared" si="0"/>
        <v>0</v>
      </c>
    </row>
    <row r="54" spans="1:27" x14ac:dyDescent="0.25">
      <c r="A54">
        <v>5001006001000050</v>
      </c>
      <c r="B54" t="s">
        <v>146</v>
      </c>
      <c r="C54" s="49">
        <f t="shared" si="0"/>
        <v>0</v>
      </c>
      <c r="D54" s="83">
        <v>-10</v>
      </c>
      <c r="E54">
        <v>-10</v>
      </c>
      <c r="L54" s="59">
        <v>2</v>
      </c>
      <c r="M54">
        <v>2</v>
      </c>
      <c r="R54">
        <v>-12</v>
      </c>
      <c r="S54">
        <v>-12</v>
      </c>
    </row>
    <row r="55" spans="1:27" x14ac:dyDescent="0.25">
      <c r="A55">
        <v>5001006001000050</v>
      </c>
      <c r="B55" t="s">
        <v>147</v>
      </c>
      <c r="C55" s="49">
        <f t="shared" si="0"/>
        <v>0</v>
      </c>
    </row>
    <row r="56" spans="1:27" x14ac:dyDescent="0.25">
      <c r="A56">
        <v>5001007</v>
      </c>
      <c r="B56" t="s">
        <v>360</v>
      </c>
      <c r="C56" s="49">
        <f t="shared" si="0"/>
        <v>0</v>
      </c>
      <c r="D56" s="95">
        <v>-3060.89</v>
      </c>
      <c r="E56" s="49">
        <v>-3060.89</v>
      </c>
      <c r="T56" s="49">
        <v>-3060.89</v>
      </c>
      <c r="U56" s="49">
        <v>-3060.89</v>
      </c>
    </row>
    <row r="57" spans="1:27" x14ac:dyDescent="0.25">
      <c r="A57">
        <v>500100700100</v>
      </c>
      <c r="B57" t="s">
        <v>148</v>
      </c>
      <c r="C57" s="49">
        <f t="shared" si="0"/>
        <v>0</v>
      </c>
      <c r="D57" s="95">
        <v>-3060.89</v>
      </c>
      <c r="E57" s="49">
        <v>-3060.89</v>
      </c>
      <c r="T57" s="49">
        <v>-3060.89</v>
      </c>
      <c r="U57" s="49">
        <v>-3060.89</v>
      </c>
    </row>
    <row r="58" spans="1:27" x14ac:dyDescent="0.25">
      <c r="A58">
        <v>5001007001000010</v>
      </c>
      <c r="B58" t="s">
        <v>10</v>
      </c>
      <c r="C58" s="49">
        <f t="shared" si="0"/>
        <v>0</v>
      </c>
      <c r="D58" s="83">
        <v>-20.88</v>
      </c>
      <c r="E58">
        <v>-20.88</v>
      </c>
      <c r="T58" s="88">
        <v>-20.88</v>
      </c>
      <c r="U58">
        <v>-20.88</v>
      </c>
    </row>
    <row r="59" spans="1:27" x14ac:dyDescent="0.25">
      <c r="A59">
        <v>5001007001000010</v>
      </c>
      <c r="B59" t="s">
        <v>149</v>
      </c>
      <c r="C59" s="49">
        <f t="shared" si="0"/>
        <v>0</v>
      </c>
      <c r="T59" s="88"/>
    </row>
    <row r="60" spans="1:27" x14ac:dyDescent="0.25">
      <c r="A60">
        <v>5001007001000010</v>
      </c>
      <c r="B60" t="s">
        <v>150</v>
      </c>
      <c r="C60" s="49">
        <f t="shared" si="0"/>
        <v>0</v>
      </c>
      <c r="D60" s="95">
        <v>-3040.01</v>
      </c>
      <c r="E60" s="49">
        <v>-3040.01</v>
      </c>
      <c r="T60" s="87">
        <v>-3040.01</v>
      </c>
      <c r="U60" s="49">
        <v>-3040.01</v>
      </c>
    </row>
    <row r="61" spans="1:27" x14ac:dyDescent="0.25">
      <c r="A61">
        <v>5001007001000060</v>
      </c>
      <c r="B61" t="s">
        <v>151</v>
      </c>
      <c r="C61" s="49">
        <f t="shared" si="0"/>
        <v>0</v>
      </c>
    </row>
    <row r="62" spans="1:27" x14ac:dyDescent="0.25">
      <c r="A62">
        <v>5001007001000070</v>
      </c>
      <c r="B62" t="s">
        <v>361</v>
      </c>
      <c r="C62" s="49">
        <f t="shared" si="0"/>
        <v>0</v>
      </c>
    </row>
    <row r="63" spans="1:27" x14ac:dyDescent="0.25">
      <c r="A63">
        <v>5001007001000080</v>
      </c>
      <c r="B63" t="s">
        <v>362</v>
      </c>
      <c r="C63" s="49">
        <f t="shared" si="0"/>
        <v>0</v>
      </c>
    </row>
    <row r="64" spans="1:27" x14ac:dyDescent="0.25">
      <c r="A64">
        <v>5001008</v>
      </c>
      <c r="B64" t="s">
        <v>363</v>
      </c>
      <c r="C64" s="49">
        <f t="shared" si="0"/>
        <v>-96.240000000001601</v>
      </c>
      <c r="D64" s="95">
        <v>-27165.85</v>
      </c>
      <c r="E64" s="49">
        <v>-27262.09</v>
      </c>
      <c r="F64" s="52">
        <v>4782</v>
      </c>
      <c r="G64" s="49">
        <v>4782</v>
      </c>
      <c r="L64" s="52">
        <v>-24198.18</v>
      </c>
      <c r="M64" s="49">
        <v>-24198.18</v>
      </c>
      <c r="R64" s="49">
        <v>-1199.33</v>
      </c>
      <c r="S64" s="49">
        <v>-1199.33</v>
      </c>
      <c r="T64">
        <v>-140</v>
      </c>
      <c r="U64">
        <v>-236.24</v>
      </c>
      <c r="V64" s="49">
        <v>-6180</v>
      </c>
      <c r="W64" s="49">
        <v>-6180</v>
      </c>
      <c r="X64">
        <v>-867</v>
      </c>
      <c r="Y64">
        <v>-867</v>
      </c>
      <c r="Z64" s="59">
        <v>636.66</v>
      </c>
      <c r="AA64">
        <v>636.66</v>
      </c>
    </row>
    <row r="65" spans="1:27" x14ac:dyDescent="0.25">
      <c r="A65">
        <v>500100800100</v>
      </c>
      <c r="B65" t="s">
        <v>11</v>
      </c>
      <c r="C65" s="49">
        <f t="shared" si="0"/>
        <v>-96.240000000001601</v>
      </c>
      <c r="D65" s="95">
        <v>-27165.85</v>
      </c>
      <c r="E65" s="49">
        <v>-27262.09</v>
      </c>
      <c r="F65" s="52">
        <v>4782</v>
      </c>
      <c r="G65" s="49">
        <v>4782</v>
      </c>
      <c r="L65" s="52">
        <v>-24198.18</v>
      </c>
      <c r="M65" s="49">
        <v>-24198.18</v>
      </c>
      <c r="R65" s="49">
        <v>-1199.33</v>
      </c>
      <c r="S65" s="49">
        <v>-1199.33</v>
      </c>
      <c r="T65">
        <v>-140</v>
      </c>
      <c r="U65">
        <v>-236.24</v>
      </c>
      <c r="V65" s="49">
        <v>-6180</v>
      </c>
      <c r="W65" s="49">
        <v>-6180</v>
      </c>
      <c r="X65">
        <v>-867</v>
      </c>
      <c r="Y65">
        <v>-867</v>
      </c>
      <c r="Z65" s="59">
        <v>636.66</v>
      </c>
      <c r="AA65">
        <v>636.66</v>
      </c>
    </row>
    <row r="66" spans="1:27" x14ac:dyDescent="0.25">
      <c r="A66">
        <v>5001008001000010</v>
      </c>
      <c r="B66" t="s">
        <v>12</v>
      </c>
      <c r="C66" s="49">
        <f t="shared" si="0"/>
        <v>0</v>
      </c>
      <c r="D66" s="83">
        <v>-140</v>
      </c>
      <c r="E66">
        <v>-140</v>
      </c>
      <c r="T66" s="88">
        <v>-140</v>
      </c>
      <c r="U66">
        <v>-140</v>
      </c>
    </row>
    <row r="67" spans="1:27" x14ac:dyDescent="0.25">
      <c r="A67">
        <v>5001008001000020</v>
      </c>
      <c r="B67" t="s">
        <v>13</v>
      </c>
      <c r="C67" s="49">
        <f t="shared" si="0"/>
        <v>-96.24</v>
      </c>
      <c r="E67">
        <v>-96.24</v>
      </c>
      <c r="U67" s="59">
        <v>-96.24</v>
      </c>
    </row>
    <row r="68" spans="1:27" x14ac:dyDescent="0.25">
      <c r="A68">
        <v>5001008001000020</v>
      </c>
      <c r="B68" t="s">
        <v>152</v>
      </c>
      <c r="C68" s="49">
        <f t="shared" si="0"/>
        <v>0</v>
      </c>
    </row>
    <row r="69" spans="1:27" x14ac:dyDescent="0.25">
      <c r="A69">
        <v>5001008001000020</v>
      </c>
      <c r="B69" t="s">
        <v>345</v>
      </c>
      <c r="C69" s="49">
        <f t="shared" si="0"/>
        <v>0</v>
      </c>
      <c r="D69" s="95">
        <v>-25127.01</v>
      </c>
      <c r="E69" s="49">
        <v>-25127.01</v>
      </c>
      <c r="L69" s="52">
        <v>-23927.68</v>
      </c>
      <c r="M69" s="49">
        <v>-23927.68</v>
      </c>
      <c r="R69" s="49">
        <v>-1199.33</v>
      </c>
      <c r="S69" s="49">
        <v>-1199.33</v>
      </c>
    </row>
    <row r="70" spans="1:27" x14ac:dyDescent="0.25">
      <c r="A70">
        <v>5001008001000020</v>
      </c>
      <c r="B70" t="s">
        <v>153</v>
      </c>
      <c r="C70" s="49">
        <f t="shared" si="0"/>
        <v>0</v>
      </c>
      <c r="D70" s="83">
        <v>-867</v>
      </c>
      <c r="E70">
        <v>-867</v>
      </c>
      <c r="X70" s="88">
        <v>-867</v>
      </c>
      <c r="Y70">
        <v>-867</v>
      </c>
    </row>
    <row r="71" spans="1:27" x14ac:dyDescent="0.25">
      <c r="A71">
        <v>5001008001000030</v>
      </c>
      <c r="B71" t="s">
        <v>14</v>
      </c>
      <c r="C71" s="49">
        <f t="shared" si="0"/>
        <v>0</v>
      </c>
    </row>
    <row r="72" spans="1:27" x14ac:dyDescent="0.25">
      <c r="A72">
        <v>5001008001000030</v>
      </c>
      <c r="B72" t="s">
        <v>154</v>
      </c>
      <c r="C72" s="49">
        <f t="shared" si="0"/>
        <v>0</v>
      </c>
      <c r="D72" s="83">
        <v>-270.5</v>
      </c>
      <c r="E72">
        <v>-270.5</v>
      </c>
      <c r="L72" s="59">
        <v>-270.5</v>
      </c>
      <c r="M72">
        <v>-270.5</v>
      </c>
    </row>
    <row r="73" spans="1:27" x14ac:dyDescent="0.25">
      <c r="A73">
        <v>5001008001000040</v>
      </c>
      <c r="B73" t="s">
        <v>155</v>
      </c>
      <c r="C73" s="49">
        <f t="shared" ref="C73:C136" si="1">+E73-D73</f>
        <v>0</v>
      </c>
    </row>
    <row r="74" spans="1:27" x14ac:dyDescent="0.25">
      <c r="A74">
        <v>5001008001000040</v>
      </c>
      <c r="B74" t="s">
        <v>323</v>
      </c>
      <c r="C74" s="49">
        <f t="shared" si="1"/>
        <v>0</v>
      </c>
      <c r="D74" s="95">
        <v>-1398</v>
      </c>
      <c r="E74" s="49">
        <v>-1398</v>
      </c>
      <c r="F74" s="65">
        <v>4782</v>
      </c>
      <c r="G74" s="49">
        <v>4782</v>
      </c>
      <c r="V74" s="84">
        <v>-6180</v>
      </c>
      <c r="W74" s="49">
        <v>-6180</v>
      </c>
    </row>
    <row r="75" spans="1:27" x14ac:dyDescent="0.25">
      <c r="A75">
        <v>5001008001000040</v>
      </c>
      <c r="B75" t="s">
        <v>324</v>
      </c>
      <c r="C75" s="49">
        <f t="shared" si="1"/>
        <v>0</v>
      </c>
    </row>
    <row r="76" spans="1:27" x14ac:dyDescent="0.25">
      <c r="A76">
        <v>5001008001000040</v>
      </c>
      <c r="B76" t="s">
        <v>343</v>
      </c>
      <c r="C76" s="49">
        <f t="shared" si="1"/>
        <v>0</v>
      </c>
      <c r="D76" s="83">
        <v>636.66</v>
      </c>
      <c r="E76">
        <v>636.66</v>
      </c>
      <c r="Z76" s="59">
        <v>636.66</v>
      </c>
      <c r="AA76">
        <v>636.66</v>
      </c>
    </row>
    <row r="77" spans="1:27" x14ac:dyDescent="0.25">
      <c r="A77">
        <v>500100800200</v>
      </c>
      <c r="B77" t="s">
        <v>156</v>
      </c>
      <c r="C77" s="49">
        <f t="shared" si="1"/>
        <v>0</v>
      </c>
    </row>
    <row r="78" spans="1:27" x14ac:dyDescent="0.25">
      <c r="A78">
        <v>5001009</v>
      </c>
      <c r="B78" t="s">
        <v>15</v>
      </c>
      <c r="C78" s="49">
        <f t="shared" si="1"/>
        <v>0</v>
      </c>
      <c r="D78" s="95">
        <v>-56665.78</v>
      </c>
      <c r="E78" s="49">
        <v>-56665.78</v>
      </c>
      <c r="T78" s="49">
        <v>-56665.78</v>
      </c>
      <c r="U78" s="49">
        <v>-56665.78</v>
      </c>
    </row>
    <row r="79" spans="1:27" x14ac:dyDescent="0.25">
      <c r="A79">
        <v>500100900100</v>
      </c>
      <c r="B79" t="s">
        <v>16</v>
      </c>
      <c r="C79" s="49">
        <f t="shared" si="1"/>
        <v>0</v>
      </c>
    </row>
    <row r="80" spans="1:27" x14ac:dyDescent="0.25">
      <c r="A80">
        <v>5001009001000010</v>
      </c>
      <c r="B80" t="s">
        <v>157</v>
      </c>
      <c r="C80" s="49">
        <f t="shared" si="1"/>
        <v>0</v>
      </c>
    </row>
    <row r="81" spans="1:27" x14ac:dyDescent="0.25">
      <c r="A81">
        <v>500100900200</v>
      </c>
      <c r="B81" t="s">
        <v>17</v>
      </c>
      <c r="C81" s="49">
        <f t="shared" si="1"/>
        <v>0</v>
      </c>
      <c r="D81" s="95">
        <v>-56665.78</v>
      </c>
      <c r="E81" s="49">
        <v>-56665.78</v>
      </c>
      <c r="T81" s="49">
        <v>-56665.78</v>
      </c>
      <c r="U81" s="49">
        <v>-56665.78</v>
      </c>
    </row>
    <row r="82" spans="1:27" x14ac:dyDescent="0.25">
      <c r="A82">
        <v>5001009002000010</v>
      </c>
      <c r="B82" t="s">
        <v>364</v>
      </c>
      <c r="C82" s="49">
        <f t="shared" si="1"/>
        <v>0</v>
      </c>
      <c r="D82" s="95">
        <v>-56665.78</v>
      </c>
      <c r="E82" s="49">
        <v>-56665.78</v>
      </c>
      <c r="T82" s="49">
        <v>-56665.78</v>
      </c>
      <c r="U82" s="49">
        <v>-56665.78</v>
      </c>
    </row>
    <row r="83" spans="1:27" x14ac:dyDescent="0.25">
      <c r="A83">
        <v>5002</v>
      </c>
      <c r="B83" t="s">
        <v>18</v>
      </c>
      <c r="C83" s="49">
        <f t="shared" si="1"/>
        <v>-15500</v>
      </c>
      <c r="D83" s="95">
        <v>-3806615.42</v>
      </c>
      <c r="E83" s="49">
        <v>-3822115.42</v>
      </c>
      <c r="F83" s="52">
        <v>-8490</v>
      </c>
      <c r="G83" s="49">
        <v>-23990</v>
      </c>
      <c r="J83" s="49">
        <v>-53673.43</v>
      </c>
      <c r="K83" s="49">
        <v>-53673.43</v>
      </c>
      <c r="L83" s="59">
        <v>17.25</v>
      </c>
      <c r="M83">
        <v>17.25</v>
      </c>
      <c r="R83" s="49">
        <v>-3490190.14</v>
      </c>
      <c r="S83" s="49">
        <v>-3490190.14</v>
      </c>
      <c r="T83">
        <v>-436.91</v>
      </c>
      <c r="U83">
        <v>-436.91</v>
      </c>
      <c r="V83" s="49">
        <v>-34340.49</v>
      </c>
      <c r="W83" s="49">
        <v>-34340.49</v>
      </c>
      <c r="Z83" s="52">
        <v>-219501.7</v>
      </c>
      <c r="AA83" s="49">
        <v>-219501.7</v>
      </c>
    </row>
    <row r="84" spans="1:27" x14ac:dyDescent="0.25">
      <c r="A84">
        <v>5002001</v>
      </c>
      <c r="B84" t="s">
        <v>159</v>
      </c>
      <c r="C84" s="49">
        <f t="shared" si="1"/>
        <v>0</v>
      </c>
      <c r="D84" s="95">
        <v>-251132.06</v>
      </c>
      <c r="E84" s="49">
        <v>-251132.06</v>
      </c>
      <c r="V84" s="49">
        <v>-31630.92</v>
      </c>
      <c r="W84" s="49">
        <v>-31630.92</v>
      </c>
      <c r="Z84" s="52">
        <v>-219501.14</v>
      </c>
      <c r="AA84" s="49">
        <v>-219501.14</v>
      </c>
    </row>
    <row r="85" spans="1:27" x14ac:dyDescent="0.25">
      <c r="A85">
        <v>500200100100</v>
      </c>
      <c r="B85" t="s">
        <v>160</v>
      </c>
      <c r="C85" s="49">
        <f t="shared" si="1"/>
        <v>0</v>
      </c>
      <c r="D85" s="95">
        <v>-219501.14</v>
      </c>
      <c r="E85" s="49">
        <v>-219501.14</v>
      </c>
      <c r="Z85" s="52">
        <v>-219501.14</v>
      </c>
      <c r="AA85" s="49">
        <v>-219501.14</v>
      </c>
    </row>
    <row r="86" spans="1:27" x14ac:dyDescent="0.25">
      <c r="A86">
        <v>5002001001000010</v>
      </c>
      <c r="B86" t="s">
        <v>161</v>
      </c>
      <c r="C86" s="49">
        <f t="shared" si="1"/>
        <v>0</v>
      </c>
      <c r="D86" s="95">
        <v>-15332.23</v>
      </c>
      <c r="E86" s="49">
        <v>-15332.23</v>
      </c>
      <c r="Z86" s="52">
        <v>-15332.23</v>
      </c>
      <c r="AA86" s="49">
        <v>-15332.23</v>
      </c>
    </row>
    <row r="87" spans="1:27" x14ac:dyDescent="0.25">
      <c r="A87">
        <v>5002001001000030</v>
      </c>
      <c r="B87" t="s">
        <v>162</v>
      </c>
      <c r="C87" s="49">
        <f t="shared" si="1"/>
        <v>0</v>
      </c>
      <c r="D87" s="95">
        <v>-204168.91</v>
      </c>
      <c r="E87" s="49">
        <v>-204168.91</v>
      </c>
      <c r="Z87" s="52">
        <v>-204168.91</v>
      </c>
      <c r="AA87" s="49">
        <v>-204168.91</v>
      </c>
    </row>
    <row r="88" spans="1:27" x14ac:dyDescent="0.25">
      <c r="A88">
        <v>500200100200</v>
      </c>
      <c r="B88" t="s">
        <v>163</v>
      </c>
      <c r="C88" s="49">
        <f t="shared" si="1"/>
        <v>0</v>
      </c>
      <c r="D88" s="95">
        <v>-31630.92</v>
      </c>
      <c r="E88" s="49">
        <v>-31630.92</v>
      </c>
      <c r="V88" s="49">
        <v>-31630.92</v>
      </c>
      <c r="W88" s="49">
        <v>-31630.92</v>
      </c>
    </row>
    <row r="89" spans="1:27" x14ac:dyDescent="0.25">
      <c r="A89">
        <v>5002001002000020</v>
      </c>
      <c r="B89" t="s">
        <v>164</v>
      </c>
      <c r="C89" s="49">
        <f t="shared" si="1"/>
        <v>0</v>
      </c>
      <c r="D89" s="95">
        <v>-31630.92</v>
      </c>
      <c r="E89" s="49">
        <v>-31630.92</v>
      </c>
      <c r="V89" s="87">
        <v>-31630.92</v>
      </c>
      <c r="W89" s="49">
        <v>-31630.92</v>
      </c>
    </row>
    <row r="90" spans="1:27" x14ac:dyDescent="0.25">
      <c r="A90">
        <v>5002002</v>
      </c>
      <c r="B90" t="s">
        <v>19</v>
      </c>
      <c r="C90" s="49">
        <f t="shared" si="1"/>
        <v>0</v>
      </c>
      <c r="D90" s="95">
        <v>-53672.83</v>
      </c>
      <c r="E90" s="49">
        <v>-53672.83</v>
      </c>
      <c r="J90" s="49">
        <v>-53672.83</v>
      </c>
      <c r="K90" s="49">
        <v>-53672.83</v>
      </c>
    </row>
    <row r="91" spans="1:27" x14ac:dyDescent="0.25">
      <c r="A91">
        <v>500200200100</v>
      </c>
      <c r="B91" t="s">
        <v>20</v>
      </c>
      <c r="C91" s="49">
        <f t="shared" si="1"/>
        <v>0</v>
      </c>
      <c r="D91" s="95">
        <v>-53672.83</v>
      </c>
      <c r="E91" s="49">
        <v>-53672.83</v>
      </c>
      <c r="J91" s="49">
        <v>-53672.83</v>
      </c>
      <c r="K91" s="49">
        <v>-53672.83</v>
      </c>
    </row>
    <row r="92" spans="1:27" x14ac:dyDescent="0.25">
      <c r="A92">
        <v>5002002001000010</v>
      </c>
      <c r="B92" t="s">
        <v>165</v>
      </c>
      <c r="C92" s="49">
        <f t="shared" si="1"/>
        <v>0</v>
      </c>
      <c r="D92" s="95">
        <v>-3721</v>
      </c>
      <c r="E92" s="49">
        <v>-3721</v>
      </c>
      <c r="J92" s="86">
        <v>-3721</v>
      </c>
      <c r="K92" s="49">
        <v>-3721</v>
      </c>
    </row>
    <row r="93" spans="1:27" x14ac:dyDescent="0.25">
      <c r="A93">
        <v>5002002001000020</v>
      </c>
      <c r="B93" t="s">
        <v>166</v>
      </c>
      <c r="C93" s="49">
        <f t="shared" si="1"/>
        <v>0</v>
      </c>
      <c r="D93" s="95">
        <v>-49951.83</v>
      </c>
      <c r="E93" s="49">
        <v>-49951.83</v>
      </c>
      <c r="J93" s="86">
        <v>-49951.83</v>
      </c>
      <c r="K93" s="49">
        <v>-49951.83</v>
      </c>
    </row>
    <row r="94" spans="1:27" x14ac:dyDescent="0.25">
      <c r="A94">
        <v>5002003</v>
      </c>
      <c r="B94" t="s">
        <v>167</v>
      </c>
      <c r="C94" s="49">
        <f t="shared" si="1"/>
        <v>-15500</v>
      </c>
      <c r="D94" s="95">
        <v>-2109.5700000000002</v>
      </c>
      <c r="E94" s="49">
        <v>-17609.57</v>
      </c>
      <c r="G94" s="49">
        <v>-15500</v>
      </c>
      <c r="V94" s="49">
        <v>-2109.5700000000002</v>
      </c>
      <c r="W94" s="49">
        <v>-2109.5700000000002</v>
      </c>
    </row>
    <row r="95" spans="1:27" x14ac:dyDescent="0.25">
      <c r="A95">
        <v>500200300100</v>
      </c>
      <c r="B95" t="s">
        <v>167</v>
      </c>
      <c r="C95" s="49">
        <f t="shared" si="1"/>
        <v>-15500</v>
      </c>
      <c r="D95" s="95">
        <v>-2109.5700000000002</v>
      </c>
      <c r="E95" s="49">
        <v>-17609.57</v>
      </c>
      <c r="G95" s="49">
        <v>-15500</v>
      </c>
      <c r="V95" s="49">
        <v>-2109.5700000000002</v>
      </c>
      <c r="W95" s="49">
        <v>-2109.5700000000002</v>
      </c>
    </row>
    <row r="96" spans="1:27" x14ac:dyDescent="0.25">
      <c r="A96">
        <v>5002003001000040</v>
      </c>
      <c r="B96" t="s">
        <v>168</v>
      </c>
      <c r="C96" s="49">
        <f t="shared" si="1"/>
        <v>0</v>
      </c>
    </row>
    <row r="97" spans="1:27" x14ac:dyDescent="0.25">
      <c r="A97">
        <v>5002003001000040</v>
      </c>
      <c r="B97" t="s">
        <v>169</v>
      </c>
      <c r="C97" s="49">
        <f t="shared" si="1"/>
        <v>0</v>
      </c>
    </row>
    <row r="98" spans="1:27" x14ac:dyDescent="0.25">
      <c r="A98">
        <v>5002003001000040</v>
      </c>
      <c r="B98" t="s">
        <v>170</v>
      </c>
      <c r="C98" s="52">
        <f t="shared" si="1"/>
        <v>-15500</v>
      </c>
      <c r="D98" s="95"/>
      <c r="E98" s="49">
        <v>-15500</v>
      </c>
      <c r="G98" s="49">
        <v>-15500</v>
      </c>
    </row>
    <row r="99" spans="1:27" x14ac:dyDescent="0.25">
      <c r="A99">
        <v>5002003001000050</v>
      </c>
      <c r="B99" t="s">
        <v>171</v>
      </c>
      <c r="C99" s="49">
        <f t="shared" si="1"/>
        <v>0</v>
      </c>
      <c r="D99" s="95">
        <v>-2109.5700000000002</v>
      </c>
      <c r="E99" s="49">
        <v>-2109.5700000000002</v>
      </c>
      <c r="V99" s="49">
        <v>-2109.5700000000002</v>
      </c>
      <c r="W99" s="49">
        <v>-2109.5700000000002</v>
      </c>
    </row>
    <row r="100" spans="1:27" x14ac:dyDescent="0.25">
      <c r="A100">
        <v>5002004</v>
      </c>
      <c r="B100" t="s">
        <v>172</v>
      </c>
      <c r="C100" s="49">
        <f t="shared" si="1"/>
        <v>0</v>
      </c>
      <c r="D100" s="95">
        <v>-7043.18</v>
      </c>
      <c r="E100" s="49">
        <v>-7043.18</v>
      </c>
      <c r="F100" s="59">
        <v>-40</v>
      </c>
      <c r="G100">
        <v>-40</v>
      </c>
      <c r="L100" s="59">
        <v>18.3</v>
      </c>
      <c r="M100">
        <v>18.3</v>
      </c>
      <c r="R100" s="49">
        <v>-7224</v>
      </c>
      <c r="S100" s="49">
        <v>-7224</v>
      </c>
      <c r="T100">
        <v>203.08</v>
      </c>
      <c r="U100">
        <v>203.08</v>
      </c>
      <c r="Z100" s="59">
        <v>-0.56000000000000005</v>
      </c>
      <c r="AA100">
        <v>-0.56000000000000005</v>
      </c>
    </row>
    <row r="101" spans="1:27" x14ac:dyDescent="0.25">
      <c r="A101">
        <v>500200400100</v>
      </c>
      <c r="B101" t="s">
        <v>172</v>
      </c>
      <c r="C101" s="49">
        <f t="shared" si="1"/>
        <v>0</v>
      </c>
      <c r="D101" s="95">
        <v>-7043.18</v>
      </c>
      <c r="E101" s="49">
        <v>-7043.18</v>
      </c>
      <c r="F101" s="59">
        <v>-40</v>
      </c>
      <c r="G101">
        <v>-40</v>
      </c>
      <c r="L101" s="59">
        <v>18.3</v>
      </c>
      <c r="M101">
        <v>18.3</v>
      </c>
      <c r="R101" s="49">
        <v>-7224</v>
      </c>
      <c r="S101" s="49">
        <v>-7224</v>
      </c>
      <c r="T101">
        <v>203.08</v>
      </c>
      <c r="U101">
        <v>203.08</v>
      </c>
      <c r="Z101" s="59">
        <v>-0.56000000000000005</v>
      </c>
      <c r="AA101">
        <v>-0.56000000000000005</v>
      </c>
    </row>
    <row r="102" spans="1:27" x14ac:dyDescent="0.25">
      <c r="A102">
        <v>5002004001000020</v>
      </c>
      <c r="B102" t="s">
        <v>173</v>
      </c>
      <c r="C102" s="49">
        <f t="shared" si="1"/>
        <v>0</v>
      </c>
      <c r="D102" s="95">
        <v>-7042.62</v>
      </c>
      <c r="E102" s="49">
        <v>-7042.62</v>
      </c>
      <c r="F102" s="59">
        <v>-40</v>
      </c>
      <c r="G102">
        <v>-40</v>
      </c>
      <c r="L102" s="59">
        <v>18.3</v>
      </c>
      <c r="M102">
        <v>18.3</v>
      </c>
      <c r="R102" s="49">
        <v>-7224</v>
      </c>
      <c r="S102" s="49">
        <v>-7224</v>
      </c>
      <c r="T102">
        <v>203.08</v>
      </c>
      <c r="U102">
        <v>203.08</v>
      </c>
    </row>
    <row r="103" spans="1:27" x14ac:dyDescent="0.25">
      <c r="A103">
        <v>5002004001000030</v>
      </c>
      <c r="B103" t="s">
        <v>174</v>
      </c>
      <c r="C103" s="49">
        <f t="shared" si="1"/>
        <v>0</v>
      </c>
      <c r="D103" s="83">
        <v>-0.56000000000000005</v>
      </c>
      <c r="E103">
        <v>-0.56000000000000005</v>
      </c>
      <c r="Z103" s="59">
        <v>-0.56000000000000005</v>
      </c>
      <c r="AA103">
        <v>-0.56000000000000005</v>
      </c>
    </row>
    <row r="104" spans="1:27" x14ac:dyDescent="0.25">
      <c r="A104">
        <v>5002005</v>
      </c>
      <c r="B104" t="s">
        <v>175</v>
      </c>
      <c r="C104" s="49">
        <f t="shared" si="1"/>
        <v>0</v>
      </c>
    </row>
    <row r="105" spans="1:27" x14ac:dyDescent="0.25">
      <c r="A105">
        <v>500200500100</v>
      </c>
      <c r="B105" t="s">
        <v>175</v>
      </c>
      <c r="C105" s="49">
        <f t="shared" si="1"/>
        <v>0</v>
      </c>
    </row>
    <row r="106" spans="1:27" x14ac:dyDescent="0.25">
      <c r="A106">
        <v>5002006</v>
      </c>
      <c r="B106" t="s">
        <v>176</v>
      </c>
      <c r="C106" s="49">
        <f t="shared" si="1"/>
        <v>0</v>
      </c>
      <c r="D106" s="83">
        <v>-101.97</v>
      </c>
      <c r="E106">
        <v>-101.97</v>
      </c>
      <c r="J106">
        <v>-0.6</v>
      </c>
      <c r="K106">
        <v>-0.6</v>
      </c>
      <c r="L106" s="59">
        <v>-1.05</v>
      </c>
      <c r="M106">
        <v>-1.05</v>
      </c>
      <c r="R106">
        <v>-100.33</v>
      </c>
      <c r="S106">
        <v>-100.33</v>
      </c>
      <c r="T106">
        <v>0.01</v>
      </c>
      <c r="U106">
        <v>0.01</v>
      </c>
    </row>
    <row r="107" spans="1:27" x14ac:dyDescent="0.25">
      <c r="A107">
        <v>500200600100</v>
      </c>
      <c r="B107" t="s">
        <v>177</v>
      </c>
      <c r="C107" s="49">
        <f t="shared" si="1"/>
        <v>0</v>
      </c>
      <c r="D107" s="83">
        <v>-101.97</v>
      </c>
      <c r="E107">
        <v>-101.97</v>
      </c>
      <c r="J107">
        <v>-0.6</v>
      </c>
      <c r="K107">
        <v>-0.6</v>
      </c>
      <c r="L107" s="59">
        <v>-1.05</v>
      </c>
      <c r="M107">
        <v>-1.05</v>
      </c>
      <c r="R107">
        <v>-100.33</v>
      </c>
      <c r="S107">
        <v>-100.33</v>
      </c>
      <c r="T107">
        <v>0.01</v>
      </c>
      <c r="U107">
        <v>0.01</v>
      </c>
    </row>
    <row r="108" spans="1:27" x14ac:dyDescent="0.25">
      <c r="A108">
        <v>5002006001000030</v>
      </c>
      <c r="B108" t="s">
        <v>14</v>
      </c>
      <c r="C108" s="49">
        <f t="shared" si="1"/>
        <v>0</v>
      </c>
      <c r="D108" s="83">
        <v>-101.97</v>
      </c>
      <c r="E108">
        <v>-101.97</v>
      </c>
      <c r="J108">
        <v>-0.6</v>
      </c>
      <c r="K108">
        <v>-0.6</v>
      </c>
      <c r="L108" s="59">
        <v>-1.05</v>
      </c>
      <c r="M108">
        <v>-1.05</v>
      </c>
      <c r="R108">
        <v>-100.33</v>
      </c>
      <c r="S108">
        <v>-100.33</v>
      </c>
      <c r="T108">
        <v>0.01</v>
      </c>
      <c r="U108">
        <v>0.01</v>
      </c>
    </row>
    <row r="109" spans="1:27" x14ac:dyDescent="0.25">
      <c r="A109">
        <v>500200600200</v>
      </c>
      <c r="B109" t="s">
        <v>178</v>
      </c>
      <c r="C109" s="49">
        <f t="shared" si="1"/>
        <v>0</v>
      </c>
    </row>
    <row r="110" spans="1:27" x14ac:dyDescent="0.25">
      <c r="A110">
        <v>5002007</v>
      </c>
      <c r="B110" t="s">
        <v>179</v>
      </c>
      <c r="C110" s="49">
        <f t="shared" si="1"/>
        <v>0</v>
      </c>
    </row>
    <row r="111" spans="1:27" x14ac:dyDescent="0.25">
      <c r="A111">
        <v>500200700100</v>
      </c>
      <c r="B111" t="s">
        <v>180</v>
      </c>
      <c r="C111" s="49">
        <f t="shared" si="1"/>
        <v>0</v>
      </c>
    </row>
    <row r="112" spans="1:27" x14ac:dyDescent="0.25">
      <c r="A112">
        <v>500200700200</v>
      </c>
      <c r="B112" t="s">
        <v>181</v>
      </c>
      <c r="C112" s="49">
        <f t="shared" si="1"/>
        <v>0</v>
      </c>
    </row>
    <row r="113" spans="1:30" x14ac:dyDescent="0.25">
      <c r="A113">
        <v>5002008</v>
      </c>
      <c r="B113" t="s">
        <v>182</v>
      </c>
      <c r="C113" s="49">
        <f t="shared" si="1"/>
        <v>0</v>
      </c>
      <c r="D113" s="95">
        <v>-3492555.81</v>
      </c>
      <c r="E113" s="49">
        <v>-3492555.81</v>
      </c>
      <c r="F113" s="52">
        <v>-8450</v>
      </c>
      <c r="G113" s="49">
        <v>-8450</v>
      </c>
      <c r="R113" s="49">
        <v>-3482865.81</v>
      </c>
      <c r="S113" s="49">
        <v>-3482865.81</v>
      </c>
      <c r="T113">
        <v>-640</v>
      </c>
      <c r="U113">
        <v>-640</v>
      </c>
      <c r="V113">
        <v>-600</v>
      </c>
      <c r="W113">
        <v>-600</v>
      </c>
    </row>
    <row r="114" spans="1:30" x14ac:dyDescent="0.25">
      <c r="A114">
        <v>500200800100</v>
      </c>
      <c r="B114" t="s">
        <v>182</v>
      </c>
      <c r="C114" s="49">
        <f t="shared" si="1"/>
        <v>0</v>
      </c>
    </row>
    <row r="115" spans="1:30" x14ac:dyDescent="0.25">
      <c r="A115">
        <v>5002008001000010</v>
      </c>
      <c r="B115" t="s">
        <v>183</v>
      </c>
      <c r="C115" s="49">
        <f t="shared" si="1"/>
        <v>0</v>
      </c>
      <c r="D115" s="95">
        <v>-1896067</v>
      </c>
      <c r="E115" s="49">
        <v>-1896067</v>
      </c>
      <c r="R115" s="49">
        <v>-1896067</v>
      </c>
      <c r="S115" s="49">
        <v>-1896067</v>
      </c>
    </row>
    <row r="116" spans="1:30" x14ac:dyDescent="0.25">
      <c r="A116">
        <v>5002008001000010</v>
      </c>
      <c r="B116" t="s">
        <v>365</v>
      </c>
      <c r="C116" s="49">
        <f t="shared" si="1"/>
        <v>0</v>
      </c>
      <c r="D116" s="95">
        <v>-163450</v>
      </c>
      <c r="E116" s="49">
        <v>-163450</v>
      </c>
      <c r="R116" s="90">
        <v>-163450</v>
      </c>
      <c r="S116" s="49">
        <v>-163450</v>
      </c>
    </row>
    <row r="117" spans="1:30" x14ac:dyDescent="0.25">
      <c r="A117">
        <v>5002008001000020</v>
      </c>
      <c r="B117" t="s">
        <v>184</v>
      </c>
      <c r="C117" s="49">
        <f t="shared" si="1"/>
        <v>0</v>
      </c>
      <c r="D117" s="95">
        <v>-263360</v>
      </c>
      <c r="E117" s="49">
        <v>-263360</v>
      </c>
      <c r="R117" s="49">
        <v>-263360</v>
      </c>
      <c r="S117" s="49">
        <v>-263360</v>
      </c>
    </row>
    <row r="118" spans="1:30" x14ac:dyDescent="0.25">
      <c r="A118">
        <v>5002008001000040</v>
      </c>
      <c r="B118" t="s">
        <v>185</v>
      </c>
      <c r="C118" s="49">
        <f t="shared" si="1"/>
        <v>0</v>
      </c>
    </row>
    <row r="119" spans="1:30" x14ac:dyDescent="0.25">
      <c r="A119">
        <v>5002008001000040</v>
      </c>
      <c r="B119" t="s">
        <v>186</v>
      </c>
      <c r="C119" s="49">
        <f t="shared" si="1"/>
        <v>0</v>
      </c>
      <c r="D119" s="95">
        <v>1971</v>
      </c>
      <c r="E119" s="49">
        <v>1971</v>
      </c>
      <c r="R119" s="53">
        <v>1971</v>
      </c>
      <c r="S119" s="49">
        <v>1971</v>
      </c>
    </row>
    <row r="120" spans="1:30" x14ac:dyDescent="0.25">
      <c r="A120">
        <v>5002008001000050</v>
      </c>
      <c r="B120" t="s">
        <v>187</v>
      </c>
      <c r="C120" s="49">
        <f t="shared" si="1"/>
        <v>0</v>
      </c>
      <c r="D120" s="95">
        <v>-3097</v>
      </c>
      <c r="E120" s="49">
        <v>-3097</v>
      </c>
      <c r="F120" s="59">
        <v>-60</v>
      </c>
      <c r="G120">
        <v>-60</v>
      </c>
      <c r="R120" s="49">
        <v>-2397</v>
      </c>
      <c r="S120" s="49">
        <v>-2397</v>
      </c>
      <c r="T120" s="57">
        <v>-40</v>
      </c>
      <c r="U120">
        <v>-40</v>
      </c>
      <c r="V120" s="62">
        <v>-600</v>
      </c>
      <c r="W120">
        <v>-600</v>
      </c>
    </row>
    <row r="121" spans="1:30" x14ac:dyDescent="0.25">
      <c r="A121">
        <v>5002008001000050</v>
      </c>
      <c r="B121" t="s">
        <v>188</v>
      </c>
      <c r="C121" s="49">
        <f t="shared" si="1"/>
        <v>0</v>
      </c>
      <c r="D121" s="95">
        <v>-8990</v>
      </c>
      <c r="E121" s="49">
        <v>-8990</v>
      </c>
      <c r="F121" s="52">
        <v>-8390</v>
      </c>
      <c r="G121" s="49">
        <v>-8390</v>
      </c>
      <c r="T121" s="57">
        <v>-600</v>
      </c>
      <c r="U121">
        <v>-600</v>
      </c>
    </row>
    <row r="122" spans="1:30" x14ac:dyDescent="0.25">
      <c r="A122">
        <v>5002008001000060</v>
      </c>
      <c r="B122" t="s">
        <v>189</v>
      </c>
      <c r="C122" s="49">
        <f t="shared" si="1"/>
        <v>0</v>
      </c>
      <c r="D122" s="95">
        <v>-568600.4</v>
      </c>
      <c r="E122" s="49">
        <v>-568600.4</v>
      </c>
      <c r="R122" s="49">
        <v>-568600.4</v>
      </c>
      <c r="S122" s="49">
        <v>-568600.4</v>
      </c>
    </row>
    <row r="123" spans="1:30" x14ac:dyDescent="0.25">
      <c r="A123">
        <v>5002008001000060</v>
      </c>
      <c r="B123" t="s">
        <v>190</v>
      </c>
      <c r="C123" s="49">
        <f t="shared" si="1"/>
        <v>0</v>
      </c>
      <c r="D123" s="95">
        <v>-14116.5</v>
      </c>
      <c r="E123" s="49">
        <v>-14116.5</v>
      </c>
      <c r="R123" s="49">
        <v>-14116.5</v>
      </c>
      <c r="S123" s="49">
        <v>-14116.5</v>
      </c>
    </row>
    <row r="124" spans="1:30" x14ac:dyDescent="0.25">
      <c r="A124">
        <v>5002008001000060</v>
      </c>
      <c r="B124" t="s">
        <v>191</v>
      </c>
      <c r="C124" s="49">
        <f t="shared" si="1"/>
        <v>0</v>
      </c>
    </row>
    <row r="125" spans="1:30" x14ac:dyDescent="0.25">
      <c r="A125">
        <v>5002008001000070</v>
      </c>
      <c r="B125" t="s">
        <v>192</v>
      </c>
      <c r="C125" s="49">
        <f t="shared" si="1"/>
        <v>0</v>
      </c>
      <c r="D125" s="95">
        <v>-408975.86</v>
      </c>
      <c r="E125" s="49">
        <v>-408975.86</v>
      </c>
      <c r="R125" s="49">
        <v>-408975.86</v>
      </c>
      <c r="S125" s="49">
        <v>-408975.86</v>
      </c>
    </row>
    <row r="126" spans="1:30" x14ac:dyDescent="0.25">
      <c r="A126">
        <v>5002008001000080</v>
      </c>
      <c r="B126" t="s">
        <v>193</v>
      </c>
      <c r="C126" s="49">
        <f t="shared" si="1"/>
        <v>0</v>
      </c>
      <c r="D126" s="95">
        <v>-146870.04999999999</v>
      </c>
      <c r="E126" s="49">
        <v>-146870.04999999999</v>
      </c>
      <c r="R126" s="49">
        <v>-146870.04999999999</v>
      </c>
      <c r="S126" s="49">
        <v>-146870.04999999999</v>
      </c>
    </row>
    <row r="127" spans="1:30" x14ac:dyDescent="0.25">
      <c r="A127">
        <v>5002008001000100</v>
      </c>
      <c r="B127" t="s">
        <v>194</v>
      </c>
      <c r="C127" s="49">
        <f t="shared" si="1"/>
        <v>0</v>
      </c>
      <c r="D127" s="95">
        <v>-21000</v>
      </c>
      <c r="E127" s="49">
        <v>-21000</v>
      </c>
      <c r="R127" s="49">
        <v>-21000</v>
      </c>
      <c r="S127" s="49">
        <v>-21000</v>
      </c>
    </row>
    <row r="128" spans="1:30" x14ac:dyDescent="0.25">
      <c r="A128">
        <v>6</v>
      </c>
      <c r="B128" t="s">
        <v>21</v>
      </c>
      <c r="C128" s="49">
        <f t="shared" si="1"/>
        <v>119909.47999999952</v>
      </c>
      <c r="D128" s="95">
        <v>7876199.2800000003</v>
      </c>
      <c r="E128" s="49">
        <v>7996108.7599999998</v>
      </c>
      <c r="F128" s="52">
        <v>49786.45</v>
      </c>
      <c r="G128" s="49">
        <v>49786.45</v>
      </c>
      <c r="H128" s="52">
        <v>5883.8</v>
      </c>
      <c r="I128" s="49">
        <v>5883.8</v>
      </c>
      <c r="J128" s="49">
        <v>142753.9</v>
      </c>
      <c r="K128" s="53">
        <v>146313.9</v>
      </c>
      <c r="L128" s="52">
        <v>3013087.89</v>
      </c>
      <c r="M128" s="49">
        <v>3054262.46</v>
      </c>
      <c r="P128" s="49">
        <v>147242.31</v>
      </c>
      <c r="Q128" s="49">
        <v>147611.84</v>
      </c>
      <c r="R128" s="49">
        <v>2243323.64</v>
      </c>
      <c r="S128" s="49">
        <v>2272654.2000000002</v>
      </c>
      <c r="T128" s="49">
        <v>1065915.51</v>
      </c>
      <c r="U128" s="49">
        <v>1097955.03</v>
      </c>
      <c r="V128" s="49">
        <v>374424.96</v>
      </c>
      <c r="W128" s="49">
        <v>374718.57</v>
      </c>
      <c r="X128" s="49">
        <v>528917.16</v>
      </c>
      <c r="Y128" s="49">
        <v>554486.94999999995</v>
      </c>
      <c r="Z128" s="52">
        <v>220605.04</v>
      </c>
      <c r="AA128" s="49">
        <v>208176.94</v>
      </c>
      <c r="AC128" s="49">
        <v>84258.62</v>
      </c>
      <c r="AD128" s="49">
        <v>84258.62</v>
      </c>
    </row>
    <row r="129" spans="1:30" x14ac:dyDescent="0.25">
      <c r="A129">
        <v>6001</v>
      </c>
      <c r="B129" t="s">
        <v>22</v>
      </c>
      <c r="C129" s="49">
        <f t="shared" si="1"/>
        <v>119909.48000000045</v>
      </c>
      <c r="D129" s="95">
        <v>7758137.3499999996</v>
      </c>
      <c r="E129" s="49">
        <v>7878046.8300000001</v>
      </c>
      <c r="F129" s="52">
        <v>49786.45</v>
      </c>
      <c r="G129" s="49">
        <v>49786.45</v>
      </c>
      <c r="H129" s="52">
        <v>5883.8</v>
      </c>
      <c r="I129" s="49">
        <v>5883.8</v>
      </c>
      <c r="J129" s="49">
        <v>142753.9</v>
      </c>
      <c r="K129" s="49">
        <v>146313.9</v>
      </c>
      <c r="L129" s="52">
        <v>3013087.6</v>
      </c>
      <c r="M129" s="49">
        <v>3054262.17</v>
      </c>
      <c r="P129" s="49">
        <v>147242.31</v>
      </c>
      <c r="Q129" s="49">
        <v>147611.84</v>
      </c>
      <c r="R129" s="49">
        <v>2243323.64</v>
      </c>
      <c r="S129" s="49">
        <v>2272654.2000000002</v>
      </c>
      <c r="T129" s="49">
        <v>947853.87</v>
      </c>
      <c r="U129" s="49">
        <v>979893.39</v>
      </c>
      <c r="V129" s="49">
        <v>374424.96</v>
      </c>
      <c r="W129" s="49">
        <v>374718.57</v>
      </c>
      <c r="X129" s="49">
        <v>528917.16</v>
      </c>
      <c r="Y129" s="49">
        <v>554486.94999999995</v>
      </c>
      <c r="Z129" s="52">
        <v>220605.04</v>
      </c>
      <c r="AA129" s="49">
        <v>208176.94</v>
      </c>
      <c r="AC129" s="49">
        <v>84258.62</v>
      </c>
      <c r="AD129" s="49">
        <v>84258.62</v>
      </c>
    </row>
    <row r="130" spans="1:30" x14ac:dyDescent="0.25">
      <c r="A130">
        <v>6001001</v>
      </c>
      <c r="B130" t="s">
        <v>195</v>
      </c>
      <c r="C130" s="49">
        <f t="shared" si="1"/>
        <v>32033.100000000093</v>
      </c>
      <c r="D130" s="95">
        <v>1133948.49</v>
      </c>
      <c r="E130" s="49">
        <v>1165981.5900000001</v>
      </c>
      <c r="F130" s="52">
        <v>2553.91</v>
      </c>
      <c r="G130" s="49">
        <v>2553.91</v>
      </c>
      <c r="J130" s="49">
        <v>2471.6999999999998</v>
      </c>
      <c r="K130" s="49">
        <v>2471.6999999999998</v>
      </c>
      <c r="L130" s="52">
        <v>288987.42</v>
      </c>
      <c r="M130" s="49">
        <v>289664</v>
      </c>
      <c r="P130" s="49">
        <v>3333.17</v>
      </c>
      <c r="Q130" s="49">
        <v>3333.17</v>
      </c>
      <c r="R130" s="49">
        <v>608633.51</v>
      </c>
      <c r="S130" s="49">
        <v>608633.51</v>
      </c>
      <c r="T130" s="49">
        <v>35970</v>
      </c>
      <c r="U130" s="49">
        <v>35970</v>
      </c>
      <c r="V130" s="49">
        <v>6921.77</v>
      </c>
      <c r="W130" s="49">
        <v>6921.77</v>
      </c>
      <c r="X130">
        <v>26.3</v>
      </c>
      <c r="Y130">
        <v>26.3</v>
      </c>
      <c r="Z130" s="52">
        <v>184454.72</v>
      </c>
      <c r="AA130" s="49">
        <v>215811.24</v>
      </c>
      <c r="AC130">
        <v>595.99</v>
      </c>
      <c r="AD130">
        <v>595.99</v>
      </c>
    </row>
    <row r="131" spans="1:30" x14ac:dyDescent="0.25">
      <c r="A131">
        <v>600100100100</v>
      </c>
      <c r="B131" t="s">
        <v>196</v>
      </c>
      <c r="C131" s="53">
        <f t="shared" si="1"/>
        <v>32033.100000000093</v>
      </c>
      <c r="D131" s="95">
        <v>1133948.49</v>
      </c>
      <c r="E131" s="49">
        <v>1165981.5900000001</v>
      </c>
      <c r="F131" s="52">
        <v>2553.91</v>
      </c>
      <c r="G131" s="49">
        <v>2553.91</v>
      </c>
      <c r="J131" s="49">
        <v>2471.6999999999998</v>
      </c>
      <c r="K131" s="49">
        <v>2471.6999999999998</v>
      </c>
      <c r="L131" s="52">
        <v>288987.42</v>
      </c>
      <c r="M131" s="49">
        <v>289664</v>
      </c>
      <c r="P131" s="49">
        <v>3333.17</v>
      </c>
      <c r="Q131" s="49">
        <v>3333.17</v>
      </c>
      <c r="R131" s="49">
        <v>608633.51</v>
      </c>
      <c r="S131" s="49">
        <v>608633.51</v>
      </c>
      <c r="T131" s="49">
        <v>35970</v>
      </c>
      <c r="U131" s="49">
        <v>35970</v>
      </c>
      <c r="V131" s="49">
        <v>6921.77</v>
      </c>
      <c r="W131" s="49">
        <v>6921.77</v>
      </c>
      <c r="X131">
        <v>26.3</v>
      </c>
      <c r="Y131">
        <v>26.3</v>
      </c>
      <c r="Z131" s="52">
        <v>184454.72</v>
      </c>
      <c r="AA131" s="49">
        <v>215811.24</v>
      </c>
      <c r="AC131">
        <v>595.99</v>
      </c>
      <c r="AD131">
        <v>595.99</v>
      </c>
    </row>
    <row r="132" spans="1:30" x14ac:dyDescent="0.25">
      <c r="A132">
        <v>6001001001000010</v>
      </c>
      <c r="B132" t="s">
        <v>23</v>
      </c>
      <c r="C132" s="49">
        <f t="shared" si="1"/>
        <v>0</v>
      </c>
      <c r="D132" s="95">
        <v>7652.68</v>
      </c>
      <c r="E132" s="49">
        <v>7652.68</v>
      </c>
      <c r="L132" s="52">
        <v>1195.31</v>
      </c>
      <c r="M132" s="49">
        <v>1195.31</v>
      </c>
      <c r="R132" s="49">
        <v>1620.21</v>
      </c>
      <c r="S132" s="49">
        <v>1620.21</v>
      </c>
      <c r="T132" s="87">
        <v>4449.42</v>
      </c>
      <c r="U132" s="49">
        <v>4449.42</v>
      </c>
      <c r="V132" s="88">
        <v>20.67</v>
      </c>
      <c r="W132">
        <v>20.67</v>
      </c>
      <c r="X132" s="88">
        <v>26.3</v>
      </c>
      <c r="Y132">
        <v>26.3</v>
      </c>
      <c r="Z132" s="59">
        <v>39.9</v>
      </c>
      <c r="AA132">
        <v>39.9</v>
      </c>
      <c r="AC132" s="89">
        <v>300.87</v>
      </c>
      <c r="AD132">
        <v>300.87</v>
      </c>
    </row>
    <row r="133" spans="1:30" x14ac:dyDescent="0.25">
      <c r="A133">
        <v>6001001001000020</v>
      </c>
      <c r="B133" t="s">
        <v>24</v>
      </c>
      <c r="C133" s="49">
        <f t="shared" si="1"/>
        <v>0</v>
      </c>
      <c r="D133" s="95">
        <v>5810.1</v>
      </c>
      <c r="E133" s="49">
        <v>5810.1</v>
      </c>
      <c r="L133" s="59">
        <v>472.19</v>
      </c>
      <c r="M133">
        <v>472.19</v>
      </c>
      <c r="P133" s="89">
        <v>2457.08</v>
      </c>
      <c r="Q133" s="49">
        <v>2457.08</v>
      </c>
      <c r="R133">
        <v>768.58</v>
      </c>
      <c r="S133">
        <v>768.58</v>
      </c>
      <c r="T133" s="87">
        <v>1845.07</v>
      </c>
      <c r="U133" s="49">
        <v>1845.07</v>
      </c>
      <c r="V133" s="88"/>
      <c r="AC133" s="89">
        <v>267.18</v>
      </c>
      <c r="AD133">
        <v>267.18</v>
      </c>
    </row>
    <row r="134" spans="1:30" x14ac:dyDescent="0.25">
      <c r="A134">
        <v>6001001001000020</v>
      </c>
      <c r="B134" t="s">
        <v>197</v>
      </c>
      <c r="C134" s="49">
        <f t="shared" si="1"/>
        <v>0</v>
      </c>
      <c r="D134" s="95">
        <v>42692</v>
      </c>
      <c r="E134" s="49">
        <v>42692</v>
      </c>
      <c r="F134" s="59">
        <v>623.99</v>
      </c>
      <c r="G134">
        <v>623.99</v>
      </c>
      <c r="J134" s="86">
        <v>2471.6999999999998</v>
      </c>
      <c r="K134" s="49">
        <v>2471.6999999999998</v>
      </c>
      <c r="L134" s="52">
        <v>8052</v>
      </c>
      <c r="M134" s="49">
        <v>8052</v>
      </c>
      <c r="P134" s="89">
        <v>90.04</v>
      </c>
      <c r="Q134">
        <v>90.04</v>
      </c>
      <c r="R134" s="49">
        <v>4520.71</v>
      </c>
      <c r="S134" s="49">
        <v>4520.71</v>
      </c>
      <c r="T134" s="87">
        <v>21415.62</v>
      </c>
      <c r="U134" s="49">
        <v>21415.62</v>
      </c>
      <c r="V134" s="87">
        <v>5490</v>
      </c>
      <c r="W134" s="49">
        <v>5490</v>
      </c>
      <c r="AC134" s="89">
        <v>27.94</v>
      </c>
      <c r="AD134">
        <v>27.94</v>
      </c>
    </row>
    <row r="135" spans="1:30" x14ac:dyDescent="0.25">
      <c r="A135">
        <v>6001001001000050</v>
      </c>
      <c r="B135" t="s">
        <v>198</v>
      </c>
      <c r="C135" s="49">
        <f t="shared" si="1"/>
        <v>0</v>
      </c>
      <c r="D135" s="95">
        <v>1645.89</v>
      </c>
      <c r="E135" s="49">
        <v>1645.89</v>
      </c>
      <c r="L135" s="59">
        <v>517.05999999999995</v>
      </c>
      <c r="M135">
        <v>517.05999999999995</v>
      </c>
      <c r="R135" s="49">
        <v>1097.83</v>
      </c>
      <c r="S135" s="49">
        <v>1097.83</v>
      </c>
      <c r="V135" s="88">
        <v>31</v>
      </c>
      <c r="W135">
        <v>31</v>
      </c>
    </row>
    <row r="136" spans="1:30" x14ac:dyDescent="0.25">
      <c r="A136">
        <v>6001001001000060</v>
      </c>
      <c r="B136" t="s">
        <v>199</v>
      </c>
      <c r="C136" s="49">
        <f t="shared" si="1"/>
        <v>0</v>
      </c>
      <c r="D136" s="95">
        <v>28557.86</v>
      </c>
      <c r="E136" s="49">
        <v>28557.86</v>
      </c>
      <c r="Z136" s="52">
        <v>28557.86</v>
      </c>
      <c r="AA136" s="49">
        <v>28557.86</v>
      </c>
    </row>
    <row r="137" spans="1:30" x14ac:dyDescent="0.25">
      <c r="A137">
        <v>6001001001000090</v>
      </c>
      <c r="B137" t="s">
        <v>200</v>
      </c>
      <c r="C137" s="49">
        <f t="shared" ref="C137:C200" si="2">+E137-D137</f>
        <v>0</v>
      </c>
      <c r="D137" s="95">
        <v>12143.68</v>
      </c>
      <c r="E137" s="49">
        <v>12143.68</v>
      </c>
      <c r="F137" s="52">
        <v>1115.8</v>
      </c>
      <c r="G137" s="49">
        <v>1115.8</v>
      </c>
      <c r="R137" s="49">
        <v>11027.88</v>
      </c>
      <c r="S137" s="49">
        <v>11027.88</v>
      </c>
    </row>
    <row r="138" spans="1:30" x14ac:dyDescent="0.25">
      <c r="A138">
        <v>6001001001000090</v>
      </c>
      <c r="B138" t="s">
        <v>201</v>
      </c>
      <c r="C138" s="49">
        <f t="shared" si="2"/>
        <v>0</v>
      </c>
      <c r="D138" s="95">
        <v>3026.76</v>
      </c>
      <c r="E138" s="49">
        <v>3026.76</v>
      </c>
      <c r="L138" s="52">
        <v>3026.76</v>
      </c>
      <c r="M138" s="49">
        <v>3026.76</v>
      </c>
    </row>
    <row r="139" spans="1:30" x14ac:dyDescent="0.25">
      <c r="A139">
        <v>6001001001000130</v>
      </c>
      <c r="B139" t="s">
        <v>202</v>
      </c>
      <c r="C139" s="53">
        <f t="shared" si="2"/>
        <v>676.5800000000163</v>
      </c>
      <c r="D139" s="95">
        <v>187421.46</v>
      </c>
      <c r="E139" s="49">
        <v>188098.04</v>
      </c>
      <c r="L139" s="52">
        <v>175737.5</v>
      </c>
      <c r="M139" s="52">
        <v>176414.07999999999</v>
      </c>
      <c r="R139" s="49">
        <v>4783.96</v>
      </c>
      <c r="S139" s="49">
        <v>4783.96</v>
      </c>
      <c r="T139" s="56">
        <v>6900</v>
      </c>
      <c r="U139" s="49">
        <v>6900</v>
      </c>
    </row>
    <row r="140" spans="1:30" x14ac:dyDescent="0.25">
      <c r="A140">
        <v>6001001001000130</v>
      </c>
      <c r="B140" t="s">
        <v>203</v>
      </c>
      <c r="C140" s="49">
        <f t="shared" si="2"/>
        <v>0</v>
      </c>
      <c r="D140" s="95">
        <v>56392.09</v>
      </c>
      <c r="E140" s="49">
        <v>56392.09</v>
      </c>
      <c r="L140" s="52">
        <v>56362.3</v>
      </c>
      <c r="M140" s="49">
        <v>56362.3</v>
      </c>
      <c r="R140">
        <v>29.79</v>
      </c>
      <c r="S140">
        <v>29.79</v>
      </c>
    </row>
    <row r="141" spans="1:30" x14ac:dyDescent="0.25">
      <c r="A141">
        <v>6001001001000140</v>
      </c>
      <c r="B141" t="s">
        <v>25</v>
      </c>
      <c r="C141" s="49">
        <f t="shared" si="2"/>
        <v>0</v>
      </c>
      <c r="D141" s="83">
        <v>-4.7699999999999996</v>
      </c>
      <c r="E141">
        <v>-4.7699999999999996</v>
      </c>
      <c r="L141" s="59">
        <v>-4.96</v>
      </c>
      <c r="M141">
        <v>-4.96</v>
      </c>
      <c r="T141" s="88">
        <v>0.19</v>
      </c>
      <c r="U141">
        <v>0.19</v>
      </c>
    </row>
    <row r="142" spans="1:30" x14ac:dyDescent="0.25">
      <c r="A142">
        <v>6001001001000140</v>
      </c>
      <c r="B142" t="s">
        <v>204</v>
      </c>
      <c r="C142" s="49">
        <f t="shared" si="2"/>
        <v>0</v>
      </c>
      <c r="D142" s="95">
        <v>466288.25</v>
      </c>
      <c r="E142" s="49">
        <v>466288.25</v>
      </c>
      <c r="R142" s="49">
        <v>466288.25</v>
      </c>
      <c r="S142" s="49">
        <v>466288.25</v>
      </c>
    </row>
    <row r="143" spans="1:30" x14ac:dyDescent="0.25">
      <c r="A143">
        <v>6001001001000140</v>
      </c>
      <c r="B143" t="s">
        <v>205</v>
      </c>
      <c r="C143" s="49">
        <f t="shared" si="2"/>
        <v>0</v>
      </c>
      <c r="D143" s="95">
        <v>53696.5</v>
      </c>
      <c r="E143" s="49">
        <v>53696.5</v>
      </c>
      <c r="R143" s="49">
        <v>53696.5</v>
      </c>
      <c r="S143" s="49">
        <v>53696.5</v>
      </c>
    </row>
    <row r="144" spans="1:30" x14ac:dyDescent="0.25">
      <c r="A144">
        <v>6001001001000140</v>
      </c>
      <c r="B144" t="s">
        <v>206</v>
      </c>
      <c r="C144" s="49">
        <f t="shared" si="2"/>
        <v>0</v>
      </c>
      <c r="D144" s="95">
        <v>45635</v>
      </c>
      <c r="E144" s="49">
        <v>45635</v>
      </c>
      <c r="R144" s="49">
        <v>45635</v>
      </c>
      <c r="S144" s="49">
        <v>45635</v>
      </c>
    </row>
    <row r="145" spans="1:30" x14ac:dyDescent="0.25">
      <c r="A145">
        <v>6001001001000160</v>
      </c>
      <c r="B145" t="s">
        <v>207</v>
      </c>
      <c r="C145" s="49">
        <f t="shared" si="2"/>
        <v>0</v>
      </c>
      <c r="D145" s="83">
        <v>160.54</v>
      </c>
      <c r="E145">
        <v>160.54</v>
      </c>
      <c r="L145" s="59">
        <v>8.94</v>
      </c>
      <c r="M145">
        <v>8.94</v>
      </c>
      <c r="R145">
        <v>151.6</v>
      </c>
      <c r="S145">
        <v>151.6</v>
      </c>
    </row>
    <row r="146" spans="1:30" x14ac:dyDescent="0.25">
      <c r="A146">
        <v>6001001001000160</v>
      </c>
      <c r="B146" t="s">
        <v>208</v>
      </c>
      <c r="C146" s="49">
        <f t="shared" si="2"/>
        <v>0</v>
      </c>
    </row>
    <row r="147" spans="1:30" x14ac:dyDescent="0.25">
      <c r="A147">
        <v>6001001001000160</v>
      </c>
      <c r="B147" t="s">
        <v>209</v>
      </c>
      <c r="C147" s="49">
        <f t="shared" si="2"/>
        <v>0</v>
      </c>
      <c r="D147" s="83">
        <v>143.63999999999999</v>
      </c>
      <c r="E147">
        <v>143.63999999999999</v>
      </c>
      <c r="L147" s="59">
        <v>143.63999999999999</v>
      </c>
      <c r="M147">
        <v>143.63999999999999</v>
      </c>
    </row>
    <row r="148" spans="1:30" x14ac:dyDescent="0.25">
      <c r="A148">
        <v>6001001001000160</v>
      </c>
      <c r="B148" t="s">
        <v>210</v>
      </c>
      <c r="C148" s="53">
        <f t="shared" si="2"/>
        <v>54.220000000000255</v>
      </c>
      <c r="D148" s="95">
        <v>7111.4</v>
      </c>
      <c r="E148" s="49">
        <v>7165.62</v>
      </c>
      <c r="T148" s="88"/>
      <c r="Z148" s="52">
        <v>7111.4</v>
      </c>
      <c r="AA148" s="52">
        <v>7165.62</v>
      </c>
    </row>
    <row r="149" spans="1:30" x14ac:dyDescent="0.25">
      <c r="A149">
        <v>6001001001000160</v>
      </c>
      <c r="B149" t="s">
        <v>211</v>
      </c>
      <c r="C149" s="49">
        <f t="shared" si="2"/>
        <v>0</v>
      </c>
      <c r="D149" s="95">
        <v>12344.81</v>
      </c>
      <c r="E149" s="49">
        <v>12344.81</v>
      </c>
      <c r="F149" s="59">
        <v>814.12</v>
      </c>
      <c r="G149">
        <v>814.12</v>
      </c>
      <c r="L149" s="52">
        <v>8461.7199999999993</v>
      </c>
      <c r="M149" s="49">
        <v>8461.7199999999993</v>
      </c>
      <c r="P149" s="89">
        <v>385.37</v>
      </c>
      <c r="Q149">
        <v>385.37</v>
      </c>
      <c r="R149">
        <v>672.39</v>
      </c>
      <c r="S149">
        <v>672.39</v>
      </c>
      <c r="T149" s="88">
        <v>322.81</v>
      </c>
      <c r="U149">
        <v>322.81</v>
      </c>
      <c r="Z149" s="52">
        <v>1688.4</v>
      </c>
      <c r="AA149" s="49">
        <v>1688.4</v>
      </c>
    </row>
    <row r="150" spans="1:30" x14ac:dyDescent="0.25">
      <c r="A150">
        <v>6001001001000160</v>
      </c>
      <c r="B150" t="s">
        <v>212</v>
      </c>
      <c r="C150" s="49">
        <f t="shared" si="2"/>
        <v>0</v>
      </c>
      <c r="D150" s="95">
        <v>8305.4699999999993</v>
      </c>
      <c r="E150" s="49">
        <v>8305.4699999999993</v>
      </c>
      <c r="L150" s="52">
        <v>4139.63</v>
      </c>
      <c r="M150" s="49">
        <v>4139.63</v>
      </c>
      <c r="P150" s="89"/>
      <c r="R150" s="49">
        <v>3479.24</v>
      </c>
      <c r="S150" s="49">
        <v>3479.24</v>
      </c>
      <c r="T150" s="88"/>
      <c r="V150" s="88">
        <v>629</v>
      </c>
      <c r="W150">
        <v>629</v>
      </c>
      <c r="Z150" s="59">
        <v>57.6</v>
      </c>
      <c r="AA150">
        <v>57.6</v>
      </c>
    </row>
    <row r="151" spans="1:30" x14ac:dyDescent="0.25">
      <c r="A151">
        <v>6001001001000160</v>
      </c>
      <c r="B151" t="s">
        <v>213</v>
      </c>
      <c r="C151" s="52">
        <f t="shared" si="2"/>
        <v>31302.299999999988</v>
      </c>
      <c r="D151" s="95">
        <v>146521.26</v>
      </c>
      <c r="E151" s="49">
        <v>177823.56</v>
      </c>
      <c r="P151" s="89"/>
      <c r="T151" s="88"/>
      <c r="Z151" s="52">
        <v>146521.26</v>
      </c>
      <c r="AA151" s="49">
        <v>177823.56</v>
      </c>
    </row>
    <row r="152" spans="1:30" x14ac:dyDescent="0.25">
      <c r="A152">
        <v>6001001001000160</v>
      </c>
      <c r="B152" t="s">
        <v>214</v>
      </c>
      <c r="C152" s="49">
        <f t="shared" si="2"/>
        <v>0</v>
      </c>
      <c r="P152" s="89"/>
      <c r="T152" s="88"/>
    </row>
    <row r="153" spans="1:30" x14ac:dyDescent="0.25">
      <c r="A153">
        <v>6001001001000200</v>
      </c>
      <c r="B153" t="s">
        <v>215</v>
      </c>
      <c r="C153" s="49">
        <f t="shared" si="2"/>
        <v>0</v>
      </c>
      <c r="D153" s="95">
        <v>43954.99</v>
      </c>
      <c r="E153" s="49">
        <v>43954.99</v>
      </c>
      <c r="L153" s="52">
        <v>29735.61</v>
      </c>
      <c r="M153" s="49">
        <v>29735.61</v>
      </c>
      <c r="P153" s="89">
        <v>209.8</v>
      </c>
      <c r="Q153">
        <v>209.8</v>
      </c>
      <c r="R153" s="49">
        <v>11823.54</v>
      </c>
      <c r="S153" s="49">
        <v>11823.54</v>
      </c>
      <c r="T153" s="88">
        <v>991.06</v>
      </c>
      <c r="U153">
        <v>991.06</v>
      </c>
      <c r="V153" s="88">
        <v>751.1</v>
      </c>
      <c r="W153">
        <v>751.1</v>
      </c>
      <c r="Z153" s="59">
        <v>443.88</v>
      </c>
      <c r="AA153">
        <v>443.88</v>
      </c>
    </row>
    <row r="154" spans="1:30" x14ac:dyDescent="0.25">
      <c r="A154">
        <v>6001001001000200</v>
      </c>
      <c r="B154" t="s">
        <v>216</v>
      </c>
      <c r="C154" s="49">
        <f t="shared" si="2"/>
        <v>0</v>
      </c>
      <c r="D154" s="95">
        <v>4448.88</v>
      </c>
      <c r="E154" s="49">
        <v>4448.88</v>
      </c>
      <c r="L154" s="52">
        <v>1139.72</v>
      </c>
      <c r="M154" s="49">
        <v>1139.72</v>
      </c>
      <c r="P154" s="89">
        <v>190.88</v>
      </c>
      <c r="Q154">
        <v>190.88</v>
      </c>
      <c r="R154" s="49">
        <v>3038.03</v>
      </c>
      <c r="S154" s="49">
        <v>3038.03</v>
      </c>
      <c r="T154" s="88">
        <v>45.83</v>
      </c>
      <c r="U154">
        <v>45.83</v>
      </c>
      <c r="Z154" s="59">
        <v>34.42</v>
      </c>
      <c r="AA154">
        <v>34.42</v>
      </c>
    </row>
    <row r="155" spans="1:30" x14ac:dyDescent="0.25">
      <c r="A155">
        <v>6001002</v>
      </c>
      <c r="B155" t="s">
        <v>217</v>
      </c>
      <c r="C155" s="49">
        <f t="shared" si="2"/>
        <v>104217.79000000004</v>
      </c>
      <c r="D155" s="95">
        <v>4676893.58</v>
      </c>
      <c r="E155" s="49">
        <v>4781111.37</v>
      </c>
      <c r="F155" s="52">
        <v>42455.11</v>
      </c>
      <c r="G155" s="49">
        <v>42455.11</v>
      </c>
      <c r="H155" s="52">
        <v>5883.8</v>
      </c>
      <c r="I155" s="49">
        <v>5883.8</v>
      </c>
      <c r="J155" s="49">
        <v>109160.25</v>
      </c>
      <c r="K155" s="49">
        <v>112720.25</v>
      </c>
      <c r="L155" s="52">
        <v>2534546.06</v>
      </c>
      <c r="M155" s="49">
        <v>2573432.86</v>
      </c>
      <c r="P155" s="49">
        <v>17339.14</v>
      </c>
      <c r="Q155" s="49">
        <v>17708.669999999998</v>
      </c>
      <c r="R155" s="49">
        <v>693543.64</v>
      </c>
      <c r="S155" s="49">
        <v>722874.2</v>
      </c>
      <c r="T155" s="49">
        <v>531341.26</v>
      </c>
      <c r="U155" s="49">
        <v>535211.78</v>
      </c>
      <c r="V155" s="49">
        <v>195174.12</v>
      </c>
      <c r="W155" s="49">
        <v>195467.73</v>
      </c>
      <c r="X155" s="49">
        <v>511528.06</v>
      </c>
      <c r="Y155" s="49">
        <v>537097.85</v>
      </c>
      <c r="Z155" s="52">
        <v>34559.79</v>
      </c>
      <c r="AA155" s="49">
        <v>36896.769999999997</v>
      </c>
      <c r="AC155" s="49">
        <v>1362.35</v>
      </c>
      <c r="AD155" s="49">
        <v>1362.35</v>
      </c>
    </row>
    <row r="156" spans="1:30" x14ac:dyDescent="0.25">
      <c r="A156">
        <v>600100200100</v>
      </c>
      <c r="B156" t="s">
        <v>26</v>
      </c>
      <c r="C156" s="51">
        <f t="shared" si="2"/>
        <v>6228.1799999999348</v>
      </c>
      <c r="D156" s="95">
        <v>2062941.45</v>
      </c>
      <c r="E156" s="49">
        <v>2069169.63</v>
      </c>
      <c r="F156" s="52">
        <v>8357.9599999999991</v>
      </c>
      <c r="G156" s="49">
        <v>8357.9599999999991</v>
      </c>
      <c r="H156" s="52">
        <v>2750</v>
      </c>
      <c r="I156" s="49">
        <v>2750</v>
      </c>
      <c r="J156" s="49">
        <v>41947.34</v>
      </c>
      <c r="K156" s="51">
        <v>42467.34</v>
      </c>
      <c r="L156" s="52">
        <v>1703987.45</v>
      </c>
      <c r="M156" s="49">
        <v>1703987.45</v>
      </c>
      <c r="P156">
        <v>300</v>
      </c>
      <c r="Q156">
        <v>300</v>
      </c>
      <c r="R156" s="49">
        <v>151188.31</v>
      </c>
      <c r="S156" s="49">
        <v>156099.20000000001</v>
      </c>
      <c r="T156" s="49">
        <v>142474.23000000001</v>
      </c>
      <c r="U156" s="49">
        <v>142474.23000000001</v>
      </c>
      <c r="V156" s="49">
        <v>10196.620000000001</v>
      </c>
      <c r="W156" s="49">
        <v>10196.620000000001</v>
      </c>
      <c r="X156">
        <v>179.34</v>
      </c>
      <c r="Y156">
        <v>976.63</v>
      </c>
      <c r="Z156" s="52">
        <v>1560.2</v>
      </c>
      <c r="AA156" s="49">
        <v>1560.2</v>
      </c>
    </row>
    <row r="157" spans="1:30" x14ac:dyDescent="0.25">
      <c r="A157">
        <v>6001002001000010</v>
      </c>
      <c r="B157" t="s">
        <v>27</v>
      </c>
      <c r="C157" s="49">
        <f t="shared" si="2"/>
        <v>0</v>
      </c>
      <c r="D157" s="95">
        <v>3966.12</v>
      </c>
      <c r="E157" s="49">
        <v>3966.12</v>
      </c>
      <c r="T157" s="87">
        <v>3660</v>
      </c>
      <c r="U157" s="49">
        <v>3660</v>
      </c>
      <c r="V157" s="88">
        <v>306.12</v>
      </c>
      <c r="W157">
        <v>306.12</v>
      </c>
    </row>
    <row r="158" spans="1:30" x14ac:dyDescent="0.25">
      <c r="A158">
        <v>6001002001000020</v>
      </c>
      <c r="B158" t="s">
        <v>28</v>
      </c>
      <c r="C158" s="49">
        <f t="shared" si="2"/>
        <v>0</v>
      </c>
      <c r="D158" s="95">
        <v>40656.589999999997</v>
      </c>
      <c r="E158" s="49">
        <v>40656.589999999997</v>
      </c>
      <c r="T158" s="87">
        <v>40656.589999999997</v>
      </c>
      <c r="U158" s="49">
        <v>40656.589999999997</v>
      </c>
    </row>
    <row r="159" spans="1:30" x14ac:dyDescent="0.25">
      <c r="A159">
        <v>6001002001000040</v>
      </c>
      <c r="B159" t="s">
        <v>218</v>
      </c>
      <c r="C159" s="49">
        <f t="shared" si="2"/>
        <v>0</v>
      </c>
    </row>
    <row r="160" spans="1:30" x14ac:dyDescent="0.25">
      <c r="A160">
        <v>6001002001000040</v>
      </c>
      <c r="B160" t="s">
        <v>219</v>
      </c>
      <c r="C160" s="49">
        <f t="shared" si="2"/>
        <v>0</v>
      </c>
      <c r="D160" s="95">
        <v>25071</v>
      </c>
      <c r="E160" s="49">
        <v>25071</v>
      </c>
      <c r="T160" s="87">
        <v>25071</v>
      </c>
      <c r="U160" s="49">
        <v>25071</v>
      </c>
    </row>
    <row r="161" spans="1:30" x14ac:dyDescent="0.25">
      <c r="A161">
        <v>6001002001000040</v>
      </c>
      <c r="B161" t="s">
        <v>220</v>
      </c>
      <c r="C161" s="49">
        <f t="shared" si="2"/>
        <v>0</v>
      </c>
      <c r="D161" s="95">
        <v>5575.79</v>
      </c>
      <c r="E161" s="49">
        <v>5575.79</v>
      </c>
      <c r="T161" s="87">
        <v>5575.79</v>
      </c>
      <c r="U161" s="49">
        <v>5575.79</v>
      </c>
    </row>
    <row r="162" spans="1:30" x14ac:dyDescent="0.25">
      <c r="A162">
        <v>6001002001000040</v>
      </c>
      <c r="B162" t="s">
        <v>221</v>
      </c>
      <c r="C162" s="49">
        <f t="shared" si="2"/>
        <v>0</v>
      </c>
    </row>
    <row r="163" spans="1:30" x14ac:dyDescent="0.25">
      <c r="A163">
        <v>6001002001000040</v>
      </c>
      <c r="B163" t="s">
        <v>222</v>
      </c>
      <c r="C163" s="49">
        <f t="shared" si="2"/>
        <v>0</v>
      </c>
    </row>
    <row r="164" spans="1:30" x14ac:dyDescent="0.25">
      <c r="A164">
        <v>6001002001000040</v>
      </c>
      <c r="B164" t="s">
        <v>223</v>
      </c>
      <c r="C164" s="49">
        <f t="shared" si="2"/>
        <v>0</v>
      </c>
      <c r="D164" s="95">
        <v>40390.480000000003</v>
      </c>
      <c r="E164" s="49">
        <v>40390.480000000003</v>
      </c>
      <c r="T164" s="87">
        <v>40390.480000000003</v>
      </c>
      <c r="U164" s="49">
        <v>40390.480000000003</v>
      </c>
    </row>
    <row r="165" spans="1:30" x14ac:dyDescent="0.25">
      <c r="A165">
        <v>6001002001000050</v>
      </c>
      <c r="B165" t="s">
        <v>366</v>
      </c>
      <c r="C165" s="52">
        <f t="shared" si="2"/>
        <v>520</v>
      </c>
      <c r="D165" s="95">
        <v>436907.48</v>
      </c>
      <c r="E165" s="49">
        <v>437427.48</v>
      </c>
      <c r="F165" s="52">
        <v>2162.96</v>
      </c>
      <c r="G165" s="49">
        <v>2162.96</v>
      </c>
      <c r="J165" s="86">
        <v>18774.25</v>
      </c>
      <c r="K165" s="52">
        <v>19294.25</v>
      </c>
      <c r="L165" s="52">
        <v>350167.03999999998</v>
      </c>
      <c r="M165" s="49">
        <v>350167.03999999998</v>
      </c>
      <c r="R165" s="49">
        <v>50042.86</v>
      </c>
      <c r="S165" s="49">
        <v>50042.86</v>
      </c>
      <c r="T165" s="87">
        <v>15048.17</v>
      </c>
      <c r="U165" s="49">
        <v>15048.17</v>
      </c>
      <c r="Z165" s="59">
        <v>712.2</v>
      </c>
      <c r="AA165">
        <v>712.2</v>
      </c>
    </row>
    <row r="166" spans="1:30" x14ac:dyDescent="0.25">
      <c r="A166">
        <v>6001002001000050</v>
      </c>
      <c r="B166" t="s">
        <v>367</v>
      </c>
      <c r="C166" s="49">
        <f t="shared" si="2"/>
        <v>0</v>
      </c>
      <c r="D166" s="95">
        <v>65422.54</v>
      </c>
      <c r="E166" s="49">
        <v>65422.54</v>
      </c>
      <c r="F166" s="52">
        <v>6195</v>
      </c>
      <c r="G166" s="49">
        <v>6195</v>
      </c>
      <c r="H166" s="52">
        <v>2750</v>
      </c>
      <c r="I166" s="49">
        <v>2750</v>
      </c>
      <c r="J166" s="86">
        <v>23173.09</v>
      </c>
      <c r="K166" s="49">
        <v>23173.09</v>
      </c>
      <c r="L166" s="52">
        <v>4825</v>
      </c>
      <c r="M166" s="49">
        <v>4825</v>
      </c>
      <c r="P166" s="89">
        <v>300</v>
      </c>
      <c r="Q166">
        <v>300</v>
      </c>
      <c r="R166" s="49">
        <v>5368.75</v>
      </c>
      <c r="S166" s="49">
        <v>5368.75</v>
      </c>
      <c r="T166" s="87">
        <v>12072.2</v>
      </c>
      <c r="U166" s="49">
        <v>12072.2</v>
      </c>
      <c r="V166" s="87">
        <v>9890.5</v>
      </c>
      <c r="W166" s="49">
        <v>9890.5</v>
      </c>
      <c r="Z166" s="59">
        <v>848</v>
      </c>
      <c r="AA166">
        <v>848</v>
      </c>
    </row>
    <row r="167" spans="1:30" x14ac:dyDescent="0.25">
      <c r="A167">
        <v>6001002001000050</v>
      </c>
      <c r="B167" t="s">
        <v>225</v>
      </c>
      <c r="C167" s="52">
        <f t="shared" si="2"/>
        <v>5708.1800000000076</v>
      </c>
      <c r="D167" s="95">
        <v>92206.04</v>
      </c>
      <c r="E167" s="49">
        <v>97914.22</v>
      </c>
      <c r="R167" s="49">
        <v>92026.7</v>
      </c>
      <c r="S167" s="52">
        <v>96937.59</v>
      </c>
      <c r="X167" s="83">
        <v>179.34</v>
      </c>
      <c r="Y167">
        <v>976.63</v>
      </c>
    </row>
    <row r="168" spans="1:30" x14ac:dyDescent="0.25">
      <c r="A168">
        <v>6001002001000050</v>
      </c>
      <c r="B168" t="s">
        <v>226</v>
      </c>
      <c r="C168" s="49">
        <f t="shared" si="2"/>
        <v>0</v>
      </c>
      <c r="D168" s="95">
        <v>1215854.71</v>
      </c>
      <c r="E168" s="49">
        <v>1215854.71</v>
      </c>
      <c r="L168" s="52">
        <v>1215854.71</v>
      </c>
      <c r="M168" s="49">
        <v>1215854.71</v>
      </c>
    </row>
    <row r="169" spans="1:30" x14ac:dyDescent="0.25">
      <c r="A169">
        <v>6001002001000090</v>
      </c>
      <c r="B169" t="s">
        <v>227</v>
      </c>
      <c r="C169" s="49">
        <f t="shared" si="2"/>
        <v>0</v>
      </c>
      <c r="D169" s="95">
        <v>136890.70000000001</v>
      </c>
      <c r="E169" s="49">
        <v>136890.70000000001</v>
      </c>
      <c r="L169" s="52">
        <v>133140.70000000001</v>
      </c>
      <c r="M169" s="49">
        <v>133140.70000000001</v>
      </c>
      <c r="R169" s="49">
        <v>3750</v>
      </c>
      <c r="S169" s="49">
        <v>3750</v>
      </c>
    </row>
    <row r="170" spans="1:30" x14ac:dyDescent="0.25">
      <c r="A170">
        <v>600100200200</v>
      </c>
      <c r="B170" t="s">
        <v>29</v>
      </c>
      <c r="C170" s="53">
        <f t="shared" si="2"/>
        <v>3123.1999999999971</v>
      </c>
      <c r="D170" s="95">
        <v>96556.17</v>
      </c>
      <c r="E170" s="49">
        <v>99679.37</v>
      </c>
      <c r="F170" s="59">
        <v>-385.21</v>
      </c>
      <c r="G170">
        <v>-385.21</v>
      </c>
      <c r="J170" s="49">
        <v>5091.7</v>
      </c>
      <c r="K170" s="49">
        <v>5091.7</v>
      </c>
      <c r="L170" s="52">
        <v>4142.8900000000003</v>
      </c>
      <c r="M170" s="49">
        <v>4142.8900000000003</v>
      </c>
      <c r="P170" s="49">
        <v>7128.1</v>
      </c>
      <c r="Q170" s="49">
        <v>7128.1</v>
      </c>
      <c r="R170" s="49">
        <v>2741.1</v>
      </c>
      <c r="S170" s="49">
        <v>2741.1</v>
      </c>
      <c r="T170" s="49">
        <v>74828.19</v>
      </c>
      <c r="U170" s="49">
        <v>77951.39</v>
      </c>
      <c r="V170" s="49">
        <v>1212.4000000000001</v>
      </c>
      <c r="W170" s="49">
        <v>1212.4000000000001</v>
      </c>
      <c r="Z170" s="59">
        <v>455</v>
      </c>
      <c r="AA170">
        <v>455</v>
      </c>
      <c r="AC170" s="49">
        <v>1342</v>
      </c>
      <c r="AD170" s="49">
        <v>1342</v>
      </c>
    </row>
    <row r="171" spans="1:30" x14ac:dyDescent="0.25">
      <c r="A171">
        <v>6001002002000020</v>
      </c>
      <c r="B171" t="s">
        <v>30</v>
      </c>
      <c r="C171" s="49">
        <f t="shared" si="2"/>
        <v>0</v>
      </c>
      <c r="D171" s="95">
        <v>6796.59</v>
      </c>
      <c r="E171" s="49">
        <v>6796.59</v>
      </c>
      <c r="F171" s="59">
        <v>-458.41</v>
      </c>
      <c r="G171">
        <v>-458.41</v>
      </c>
      <c r="J171" s="86">
        <v>2129.1999999999998</v>
      </c>
      <c r="K171" s="49">
        <v>2129.1999999999998</v>
      </c>
      <c r="L171" s="52">
        <v>2842.8</v>
      </c>
      <c r="M171" s="49">
        <v>2842.8</v>
      </c>
      <c r="T171" s="87">
        <v>2283</v>
      </c>
      <c r="U171" s="49">
        <v>2283</v>
      </c>
    </row>
    <row r="172" spans="1:30" x14ac:dyDescent="0.25">
      <c r="A172">
        <v>6001002002000040</v>
      </c>
      <c r="B172" t="s">
        <v>31</v>
      </c>
      <c r="C172" s="49">
        <f t="shared" si="2"/>
        <v>0</v>
      </c>
      <c r="D172" s="95">
        <v>9640.59</v>
      </c>
      <c r="E172" s="49">
        <v>9640.59</v>
      </c>
      <c r="J172" s="89"/>
      <c r="L172" s="52">
        <v>1300.0899999999999</v>
      </c>
      <c r="M172" s="49">
        <v>1300.0899999999999</v>
      </c>
      <c r="P172" s="86">
        <v>7128.1</v>
      </c>
      <c r="Q172" s="49">
        <v>7128.1</v>
      </c>
      <c r="T172" s="88"/>
      <c r="V172" s="87">
        <v>1212.4000000000001</v>
      </c>
      <c r="W172" s="49">
        <v>1212.4000000000001</v>
      </c>
    </row>
    <row r="173" spans="1:30" x14ac:dyDescent="0.25">
      <c r="A173">
        <v>6001002002000050</v>
      </c>
      <c r="B173" t="s">
        <v>368</v>
      </c>
      <c r="C173" s="49">
        <f t="shared" si="2"/>
        <v>0</v>
      </c>
      <c r="J173" s="89"/>
      <c r="T173" s="88"/>
    </row>
    <row r="174" spans="1:30" x14ac:dyDescent="0.25">
      <c r="A174">
        <v>6001002002000060</v>
      </c>
      <c r="B174" t="s">
        <v>32</v>
      </c>
      <c r="C174" s="52">
        <f t="shared" si="2"/>
        <v>3123.1999999999971</v>
      </c>
      <c r="D174" s="95">
        <v>80118.990000000005</v>
      </c>
      <c r="E174" s="49">
        <v>83242.19</v>
      </c>
      <c r="F174" s="59">
        <v>73.2</v>
      </c>
      <c r="G174">
        <v>73.2</v>
      </c>
      <c r="J174" s="86">
        <v>2962.5</v>
      </c>
      <c r="K174" s="49">
        <v>2962.5</v>
      </c>
      <c r="R174" s="49">
        <v>2741.1</v>
      </c>
      <c r="S174" s="49">
        <v>2741.1</v>
      </c>
      <c r="T174" s="87">
        <v>72545.19</v>
      </c>
      <c r="U174" s="52">
        <v>75668.39</v>
      </c>
      <c r="Z174" s="59">
        <v>455</v>
      </c>
      <c r="AA174">
        <v>455</v>
      </c>
      <c r="AC174" s="86">
        <v>1342</v>
      </c>
      <c r="AD174" s="49">
        <v>1342</v>
      </c>
    </row>
    <row r="175" spans="1:30" x14ac:dyDescent="0.25">
      <c r="A175">
        <v>600100200300</v>
      </c>
      <c r="B175" t="s">
        <v>33</v>
      </c>
      <c r="C175" s="49">
        <f t="shared" si="2"/>
        <v>92995.619999999879</v>
      </c>
      <c r="D175" s="95">
        <v>1705555.12</v>
      </c>
      <c r="E175" s="49">
        <v>1798550.74</v>
      </c>
      <c r="F175" s="52">
        <v>32983.14</v>
      </c>
      <c r="G175" s="49">
        <v>32983.14</v>
      </c>
      <c r="H175" s="52">
        <v>2820</v>
      </c>
      <c r="I175" s="49">
        <v>2820</v>
      </c>
      <c r="J175" s="49">
        <v>61599.78</v>
      </c>
      <c r="K175" s="49">
        <v>64639.78</v>
      </c>
      <c r="L175" s="52">
        <v>452751.2</v>
      </c>
      <c r="M175" s="49">
        <v>490036</v>
      </c>
      <c r="P175" s="49">
        <v>5535.02</v>
      </c>
      <c r="Q175" s="49">
        <v>5904.55</v>
      </c>
      <c r="R175" s="49">
        <v>405898.79</v>
      </c>
      <c r="S175" s="49">
        <v>430318.46</v>
      </c>
      <c r="T175" s="49">
        <v>84967.47</v>
      </c>
      <c r="U175" s="49">
        <v>85714.79</v>
      </c>
      <c r="V175" s="49">
        <v>118707.66</v>
      </c>
      <c r="W175" s="49">
        <v>118732.48</v>
      </c>
      <c r="X175" s="49">
        <v>510742.12</v>
      </c>
      <c r="Y175" s="49">
        <v>535514.62</v>
      </c>
      <c r="Z175" s="52">
        <v>29529.59</v>
      </c>
      <c r="AA175" s="49">
        <v>31866.57</v>
      </c>
      <c r="AC175" s="92">
        <v>20.350000000000001</v>
      </c>
      <c r="AD175">
        <v>20.350000000000001</v>
      </c>
    </row>
    <row r="176" spans="1:30" x14ac:dyDescent="0.25">
      <c r="A176">
        <v>6001002003000010</v>
      </c>
      <c r="B176" t="s">
        <v>34</v>
      </c>
      <c r="C176" s="52">
        <f t="shared" si="2"/>
        <v>2898.9100000000035</v>
      </c>
      <c r="D176" s="95">
        <v>183779.15</v>
      </c>
      <c r="E176" s="49">
        <v>186678.06</v>
      </c>
      <c r="J176" s="86">
        <v>7292.6</v>
      </c>
      <c r="K176" s="49">
        <v>7292.6</v>
      </c>
      <c r="L176" s="52">
        <v>40186.32</v>
      </c>
      <c r="M176" s="52">
        <v>40886.480000000003</v>
      </c>
      <c r="R176" s="49">
        <v>95665.63</v>
      </c>
      <c r="S176" s="52">
        <v>97864.38</v>
      </c>
      <c r="V176" s="49">
        <v>31842</v>
      </c>
      <c r="W176" s="49">
        <v>31842</v>
      </c>
      <c r="Z176" s="52">
        <v>8792.6</v>
      </c>
      <c r="AA176" s="49">
        <v>8792.6</v>
      </c>
    </row>
    <row r="177" spans="1:30" x14ac:dyDescent="0.25">
      <c r="A177">
        <v>6001002003000010</v>
      </c>
      <c r="B177" t="s">
        <v>228</v>
      </c>
      <c r="C177" s="49">
        <f t="shared" si="2"/>
        <v>0</v>
      </c>
      <c r="D177" s="83">
        <v>452.61</v>
      </c>
      <c r="E177">
        <v>452.61</v>
      </c>
      <c r="V177" s="88">
        <v>452.61</v>
      </c>
      <c r="W177">
        <v>452.61</v>
      </c>
    </row>
    <row r="178" spans="1:30" x14ac:dyDescent="0.25">
      <c r="A178">
        <v>6001002003000010</v>
      </c>
      <c r="B178" t="s">
        <v>229</v>
      </c>
      <c r="C178" s="49">
        <f t="shared" si="2"/>
        <v>0</v>
      </c>
      <c r="V178" s="88"/>
    </row>
    <row r="179" spans="1:30" x14ac:dyDescent="0.25">
      <c r="A179">
        <v>6001002003000010</v>
      </c>
      <c r="B179" t="s">
        <v>230</v>
      </c>
      <c r="C179" s="52">
        <f t="shared" si="2"/>
        <v>1059.7299999999996</v>
      </c>
      <c r="D179" s="95">
        <v>11040.28</v>
      </c>
      <c r="E179" s="49">
        <v>12100.01</v>
      </c>
      <c r="L179" s="52">
        <v>10548.55</v>
      </c>
      <c r="M179" s="52">
        <v>11608.28</v>
      </c>
      <c r="V179" s="88">
        <v>491.73</v>
      </c>
      <c r="W179">
        <v>491.73</v>
      </c>
    </row>
    <row r="180" spans="1:30" x14ac:dyDescent="0.25">
      <c r="A180">
        <v>6001002003000010</v>
      </c>
      <c r="B180" t="s">
        <v>33</v>
      </c>
      <c r="C180" s="49">
        <f t="shared" si="2"/>
        <v>0</v>
      </c>
      <c r="D180" s="95">
        <v>3759</v>
      </c>
      <c r="E180" s="49">
        <v>3759</v>
      </c>
      <c r="T180" s="87">
        <v>1659</v>
      </c>
      <c r="U180" s="49">
        <v>1659</v>
      </c>
      <c r="V180" s="88"/>
      <c r="X180" s="87">
        <v>2100</v>
      </c>
      <c r="Y180" s="49">
        <v>2100</v>
      </c>
    </row>
    <row r="181" spans="1:30" x14ac:dyDescent="0.25">
      <c r="A181">
        <v>6001002003000040</v>
      </c>
      <c r="B181" t="s">
        <v>231</v>
      </c>
      <c r="C181" s="49">
        <f t="shared" si="2"/>
        <v>0</v>
      </c>
      <c r="D181" s="95">
        <v>1503.08</v>
      </c>
      <c r="E181" s="49">
        <v>1503.08</v>
      </c>
      <c r="P181" s="86">
        <v>1503.08</v>
      </c>
      <c r="Q181" s="49">
        <v>1503.08</v>
      </c>
      <c r="T181" s="88"/>
      <c r="V181" s="88"/>
    </row>
    <row r="182" spans="1:30" x14ac:dyDescent="0.25">
      <c r="A182">
        <v>6001002003000050</v>
      </c>
      <c r="B182" t="s">
        <v>232</v>
      </c>
      <c r="C182" s="52">
        <f t="shared" si="2"/>
        <v>31.979999999999563</v>
      </c>
      <c r="D182" s="95">
        <v>9539.4</v>
      </c>
      <c r="E182" s="49">
        <v>9571.3799999999992</v>
      </c>
      <c r="F182" s="59">
        <v>211</v>
      </c>
      <c r="G182">
        <v>211</v>
      </c>
      <c r="L182" s="52">
        <v>6689.12</v>
      </c>
      <c r="M182" s="49">
        <v>6689.12</v>
      </c>
      <c r="P182" s="89">
        <v>19.87</v>
      </c>
      <c r="Q182">
        <v>19.87</v>
      </c>
      <c r="R182">
        <v>610.32000000000005</v>
      </c>
      <c r="S182">
        <v>610.32000000000005</v>
      </c>
      <c r="T182" s="88">
        <v>56.69</v>
      </c>
      <c r="U182">
        <v>56.69</v>
      </c>
      <c r="V182" s="88">
        <v>237.63</v>
      </c>
      <c r="W182">
        <v>237.63</v>
      </c>
      <c r="X182" s="88">
        <v>162.13</v>
      </c>
      <c r="Y182">
        <v>162.13</v>
      </c>
      <c r="Z182" s="52">
        <v>1532.29</v>
      </c>
      <c r="AA182" s="52">
        <v>1564.27</v>
      </c>
      <c r="AC182" s="93">
        <v>20.350000000000001</v>
      </c>
      <c r="AD182">
        <v>20.350000000000001</v>
      </c>
    </row>
    <row r="183" spans="1:30" x14ac:dyDescent="0.25">
      <c r="A183">
        <v>6001002003000050</v>
      </c>
      <c r="B183" t="s">
        <v>233</v>
      </c>
      <c r="C183" s="52">
        <f t="shared" si="2"/>
        <v>2305</v>
      </c>
      <c r="D183" s="95">
        <v>18704.7</v>
      </c>
      <c r="E183" s="49">
        <v>21009.7</v>
      </c>
      <c r="T183" s="88"/>
      <c r="V183" s="88"/>
      <c r="Z183" s="52">
        <v>18704.7</v>
      </c>
      <c r="AA183" s="52">
        <v>21009.7</v>
      </c>
    </row>
    <row r="184" spans="1:30" x14ac:dyDescent="0.25">
      <c r="A184">
        <v>6001002003000060</v>
      </c>
      <c r="B184" t="s">
        <v>35</v>
      </c>
      <c r="C184" s="49">
        <f t="shared" si="2"/>
        <v>0</v>
      </c>
      <c r="D184" s="95">
        <v>7533.08</v>
      </c>
      <c r="E184" s="49">
        <v>7533.08</v>
      </c>
      <c r="L184" s="52">
        <v>3121.56</v>
      </c>
      <c r="M184" s="49">
        <v>3121.56</v>
      </c>
      <c r="R184" s="49">
        <v>2751.1</v>
      </c>
      <c r="S184" s="49">
        <v>2751.1</v>
      </c>
      <c r="T184" s="88">
        <v>628.29999999999995</v>
      </c>
      <c r="U184">
        <v>628.29999999999995</v>
      </c>
      <c r="V184" s="88">
        <v>1032.1199999999999</v>
      </c>
      <c r="W184" s="49">
        <v>1032.1199999999999</v>
      </c>
    </row>
    <row r="185" spans="1:30" x14ac:dyDescent="0.25">
      <c r="A185">
        <v>6001002003000080</v>
      </c>
      <c r="B185" t="s">
        <v>234</v>
      </c>
      <c r="C185" s="52">
        <f t="shared" si="2"/>
        <v>717.20999999999913</v>
      </c>
      <c r="D185" s="95">
        <v>45907.29</v>
      </c>
      <c r="E185" s="49">
        <v>46624.5</v>
      </c>
      <c r="J185" s="86">
        <v>35395</v>
      </c>
      <c r="K185" s="52">
        <v>38435</v>
      </c>
      <c r="L185" s="59">
        <v>684.18</v>
      </c>
      <c r="M185">
        <v>684.18</v>
      </c>
      <c r="R185" s="49">
        <v>2164.9699999999998</v>
      </c>
      <c r="S185" s="49">
        <v>2164.9699999999998</v>
      </c>
      <c r="T185" s="87">
        <v>7163.14</v>
      </c>
      <c r="U185" s="52">
        <v>4840.3500000000004</v>
      </c>
      <c r="V185" s="88"/>
      <c r="Z185" s="59">
        <v>500</v>
      </c>
      <c r="AA185">
        <v>500</v>
      </c>
    </row>
    <row r="186" spans="1:30" x14ac:dyDescent="0.25">
      <c r="A186">
        <v>6001002003000100</v>
      </c>
      <c r="B186" t="s">
        <v>36</v>
      </c>
      <c r="C186" s="49">
        <f t="shared" si="2"/>
        <v>0</v>
      </c>
      <c r="D186" s="95">
        <v>5918.32</v>
      </c>
      <c r="E186" s="49">
        <v>5918.32</v>
      </c>
      <c r="J186" s="86">
        <v>5918.32</v>
      </c>
      <c r="K186" s="49">
        <v>5918.32</v>
      </c>
      <c r="T186" s="88"/>
      <c r="V186" s="88"/>
    </row>
    <row r="187" spans="1:30" x14ac:dyDescent="0.25">
      <c r="A187">
        <v>6001002003000100</v>
      </c>
      <c r="B187" t="s">
        <v>235</v>
      </c>
      <c r="C187" s="49">
        <f t="shared" si="2"/>
        <v>0</v>
      </c>
      <c r="T187" s="88"/>
      <c r="V187" s="88"/>
    </row>
    <row r="188" spans="1:30" x14ac:dyDescent="0.25">
      <c r="A188">
        <v>6001002003000100</v>
      </c>
      <c r="B188" t="s">
        <v>236</v>
      </c>
      <c r="C188" s="52">
        <f t="shared" si="2"/>
        <v>1767.9500000000007</v>
      </c>
      <c r="D188" s="95">
        <v>30645.26</v>
      </c>
      <c r="E188" s="49">
        <v>32413.21</v>
      </c>
      <c r="T188" s="87">
        <v>30645.26</v>
      </c>
      <c r="U188" s="52">
        <v>32413.21</v>
      </c>
      <c r="V188" s="88"/>
    </row>
    <row r="189" spans="1:30" x14ac:dyDescent="0.25">
      <c r="A189">
        <v>6001002003000100</v>
      </c>
      <c r="B189" t="s">
        <v>369</v>
      </c>
      <c r="C189" s="49">
        <f t="shared" si="2"/>
        <v>0</v>
      </c>
      <c r="D189" s="95">
        <v>16833.650000000001</v>
      </c>
      <c r="E189" s="49">
        <v>16833.650000000001</v>
      </c>
      <c r="T189" s="88"/>
      <c r="V189" s="87">
        <v>16833.650000000001</v>
      </c>
      <c r="W189" s="49">
        <v>16833.650000000001</v>
      </c>
    </row>
    <row r="190" spans="1:30" x14ac:dyDescent="0.25">
      <c r="A190">
        <v>6001002003000110</v>
      </c>
      <c r="B190" t="s">
        <v>237</v>
      </c>
      <c r="C190" s="49">
        <f t="shared" si="2"/>
        <v>0</v>
      </c>
      <c r="D190" s="95">
        <v>19896.169999999998</v>
      </c>
      <c r="E190" s="49">
        <v>19896.169999999998</v>
      </c>
      <c r="J190" s="86">
        <v>12993.86</v>
      </c>
      <c r="K190" s="49">
        <v>12993.86</v>
      </c>
      <c r="L190" s="59">
        <v>13</v>
      </c>
      <c r="M190">
        <v>13</v>
      </c>
      <c r="T190" s="87">
        <v>6268.91</v>
      </c>
      <c r="U190" s="49">
        <v>6268.91</v>
      </c>
      <c r="V190" s="88">
        <v>620.4</v>
      </c>
      <c r="W190">
        <v>620.4</v>
      </c>
    </row>
    <row r="191" spans="1:30" x14ac:dyDescent="0.25">
      <c r="A191">
        <v>6001002003000120</v>
      </c>
      <c r="B191" t="s">
        <v>37</v>
      </c>
      <c r="C191" s="49">
        <f t="shared" si="2"/>
        <v>0</v>
      </c>
      <c r="D191" s="95">
        <v>38982.42</v>
      </c>
      <c r="E191" s="49">
        <v>38982.42</v>
      </c>
      <c r="H191" s="52">
        <v>2820</v>
      </c>
      <c r="I191" s="49">
        <v>2820</v>
      </c>
      <c r="R191" s="49">
        <v>16219.31</v>
      </c>
      <c r="S191" s="49">
        <v>16219.31</v>
      </c>
      <c r="T191" s="88">
        <v>934.2</v>
      </c>
      <c r="U191">
        <v>934.2</v>
      </c>
      <c r="V191" s="87">
        <v>12078.91</v>
      </c>
      <c r="W191" s="49">
        <v>12078.91</v>
      </c>
      <c r="X191" s="87">
        <v>6930</v>
      </c>
      <c r="Y191" s="49">
        <v>6930</v>
      </c>
    </row>
    <row r="192" spans="1:30" x14ac:dyDescent="0.25">
      <c r="A192">
        <v>6001002003000120</v>
      </c>
      <c r="B192" t="s">
        <v>238</v>
      </c>
      <c r="C192" s="49">
        <f t="shared" si="2"/>
        <v>0</v>
      </c>
    </row>
    <row r="193" spans="1:25" x14ac:dyDescent="0.25">
      <c r="A193">
        <v>6001002003000120</v>
      </c>
      <c r="B193" t="s">
        <v>330</v>
      </c>
      <c r="C193" s="49">
        <f t="shared" si="2"/>
        <v>0</v>
      </c>
      <c r="D193" s="95">
        <v>9895.6200000000008</v>
      </c>
      <c r="E193" s="49">
        <v>9895.6200000000008</v>
      </c>
      <c r="F193" s="52">
        <v>4400.2</v>
      </c>
      <c r="G193" s="49">
        <v>4400.2</v>
      </c>
      <c r="V193" s="53">
        <v>5495.42</v>
      </c>
      <c r="W193" s="49">
        <v>5495.42</v>
      </c>
    </row>
    <row r="194" spans="1:25" x14ac:dyDescent="0.25">
      <c r="A194">
        <v>6001002003000130</v>
      </c>
      <c r="B194" t="s">
        <v>239</v>
      </c>
      <c r="C194" s="52">
        <f t="shared" si="2"/>
        <v>-1325</v>
      </c>
      <c r="D194" s="95">
        <v>2785</v>
      </c>
      <c r="E194" s="49">
        <v>1460</v>
      </c>
      <c r="X194" s="87">
        <v>2785</v>
      </c>
      <c r="Y194" s="49">
        <v>1460</v>
      </c>
    </row>
    <row r="195" spans="1:25" x14ac:dyDescent="0.25">
      <c r="A195">
        <v>6001002003000130</v>
      </c>
      <c r="B195" t="s">
        <v>240</v>
      </c>
      <c r="C195" s="49">
        <f t="shared" si="2"/>
        <v>0</v>
      </c>
    </row>
    <row r="196" spans="1:25" x14ac:dyDescent="0.25">
      <c r="A196">
        <v>6001002003000130</v>
      </c>
      <c r="B196" t="s">
        <v>241</v>
      </c>
      <c r="C196" s="49">
        <f t="shared" si="2"/>
        <v>0</v>
      </c>
    </row>
    <row r="197" spans="1:25" x14ac:dyDescent="0.25">
      <c r="A197">
        <v>6001002003000130</v>
      </c>
      <c r="B197" t="s">
        <v>242</v>
      </c>
      <c r="C197" s="49">
        <f t="shared" si="2"/>
        <v>0</v>
      </c>
    </row>
    <row r="198" spans="1:25" x14ac:dyDescent="0.25">
      <c r="A198">
        <v>6001002003000130</v>
      </c>
      <c r="B198" t="s">
        <v>243</v>
      </c>
      <c r="C198" s="49">
        <f t="shared" si="2"/>
        <v>0</v>
      </c>
      <c r="D198" s="95">
        <v>6684.99</v>
      </c>
      <c r="E198" s="49">
        <v>6684.99</v>
      </c>
      <c r="T198" s="87">
        <v>6684.99</v>
      </c>
      <c r="U198" s="49">
        <v>6684.99</v>
      </c>
    </row>
    <row r="199" spans="1:25" x14ac:dyDescent="0.25">
      <c r="A199">
        <v>6001002003000130</v>
      </c>
      <c r="B199" t="s">
        <v>244</v>
      </c>
      <c r="C199" s="49">
        <f t="shared" si="2"/>
        <v>0</v>
      </c>
    </row>
    <row r="200" spans="1:25" x14ac:dyDescent="0.25">
      <c r="A200">
        <v>6001002003000130</v>
      </c>
      <c r="B200" t="s">
        <v>245</v>
      </c>
      <c r="C200" s="49">
        <f t="shared" si="2"/>
        <v>0</v>
      </c>
    </row>
    <row r="201" spans="1:25" x14ac:dyDescent="0.25">
      <c r="A201">
        <v>6001002003000130</v>
      </c>
      <c r="B201" t="s">
        <v>370</v>
      </c>
      <c r="C201" s="49">
        <f t="shared" ref="C201:C264" si="3">+E201-D201</f>
        <v>0</v>
      </c>
      <c r="D201" s="95">
        <v>1000</v>
      </c>
      <c r="E201" s="49">
        <v>1000</v>
      </c>
      <c r="F201" s="52">
        <v>1000</v>
      </c>
      <c r="G201" s="49">
        <v>1000</v>
      </c>
    </row>
    <row r="202" spans="1:25" x14ac:dyDescent="0.25">
      <c r="A202">
        <v>6001002003000130</v>
      </c>
      <c r="B202" t="s">
        <v>246</v>
      </c>
      <c r="C202" s="49">
        <f t="shared" si="3"/>
        <v>0</v>
      </c>
      <c r="D202" s="83">
        <v>147.68</v>
      </c>
      <c r="E202">
        <v>147.68</v>
      </c>
      <c r="R202">
        <v>147.68</v>
      </c>
      <c r="S202">
        <v>147.68</v>
      </c>
    </row>
    <row r="203" spans="1:25" x14ac:dyDescent="0.25">
      <c r="A203">
        <v>6001002003000150</v>
      </c>
      <c r="B203" t="s">
        <v>247</v>
      </c>
      <c r="C203" s="49">
        <f t="shared" si="3"/>
        <v>0</v>
      </c>
      <c r="D203" s="95">
        <v>8290.48</v>
      </c>
      <c r="E203" s="49">
        <v>8290.48</v>
      </c>
      <c r="L203" s="52">
        <v>8290.48</v>
      </c>
      <c r="M203" s="49">
        <v>8290.48</v>
      </c>
    </row>
    <row r="204" spans="1:25" x14ac:dyDescent="0.25">
      <c r="A204">
        <v>6001002003000150</v>
      </c>
      <c r="B204" t="s">
        <v>248</v>
      </c>
      <c r="C204" s="49">
        <f t="shared" si="3"/>
        <v>0</v>
      </c>
      <c r="D204" s="83">
        <v>754</v>
      </c>
      <c r="E204">
        <v>754</v>
      </c>
      <c r="T204" s="88">
        <v>754</v>
      </c>
      <c r="U204">
        <v>754</v>
      </c>
    </row>
    <row r="205" spans="1:25" x14ac:dyDescent="0.25">
      <c r="A205">
        <v>6001002003000150</v>
      </c>
      <c r="B205" t="s">
        <v>164</v>
      </c>
      <c r="C205" s="49">
        <f t="shared" si="3"/>
        <v>0</v>
      </c>
      <c r="D205" s="95">
        <v>1013.21</v>
      </c>
      <c r="E205" s="49">
        <v>1013.21</v>
      </c>
      <c r="V205" s="87">
        <v>1013.21</v>
      </c>
      <c r="W205" s="49">
        <v>1013.21</v>
      </c>
    </row>
    <row r="206" spans="1:25" x14ac:dyDescent="0.25">
      <c r="A206">
        <v>6001002003000150</v>
      </c>
      <c r="B206" t="s">
        <v>249</v>
      </c>
      <c r="C206" s="49">
        <f t="shared" si="3"/>
        <v>0</v>
      </c>
      <c r="V206" s="88"/>
    </row>
    <row r="207" spans="1:25" x14ac:dyDescent="0.25">
      <c r="A207">
        <v>6001002003000160</v>
      </c>
      <c r="B207" t="s">
        <v>250</v>
      </c>
      <c r="C207" s="49">
        <f t="shared" si="3"/>
        <v>0</v>
      </c>
      <c r="V207" s="88"/>
    </row>
    <row r="208" spans="1:25" x14ac:dyDescent="0.25">
      <c r="A208">
        <v>6001002003000170</v>
      </c>
      <c r="B208" t="s">
        <v>251</v>
      </c>
      <c r="C208" s="49">
        <f t="shared" si="3"/>
        <v>0</v>
      </c>
      <c r="D208" s="95">
        <v>13655.21</v>
      </c>
      <c r="E208" s="49">
        <v>13655.21</v>
      </c>
      <c r="T208" s="65">
        <v>3482.1</v>
      </c>
      <c r="U208" s="49">
        <v>3482.1</v>
      </c>
      <c r="V208" s="87">
        <v>7730</v>
      </c>
      <c r="W208" s="49">
        <v>7730</v>
      </c>
      <c r="X208" s="49">
        <v>2443.11</v>
      </c>
      <c r="Y208" s="49">
        <v>2443.11</v>
      </c>
    </row>
    <row r="209" spans="1:25" x14ac:dyDescent="0.25">
      <c r="A209">
        <v>6001002003000180</v>
      </c>
      <c r="B209" t="s">
        <v>252</v>
      </c>
      <c r="C209" s="49">
        <f t="shared" si="3"/>
        <v>0</v>
      </c>
      <c r="D209" s="95">
        <v>24000</v>
      </c>
      <c r="E209" s="49">
        <v>24000</v>
      </c>
      <c r="V209" s="87">
        <v>24000</v>
      </c>
      <c r="W209" s="49">
        <v>24000</v>
      </c>
    </row>
    <row r="210" spans="1:25" x14ac:dyDescent="0.25">
      <c r="A210">
        <v>6001002003000180</v>
      </c>
      <c r="B210" t="s">
        <v>253</v>
      </c>
      <c r="C210" s="49">
        <f t="shared" si="3"/>
        <v>0</v>
      </c>
    </row>
    <row r="211" spans="1:25" x14ac:dyDescent="0.25">
      <c r="A211">
        <v>6001002003000180</v>
      </c>
      <c r="B211" t="s">
        <v>254</v>
      </c>
      <c r="C211" s="49">
        <f t="shared" si="3"/>
        <v>0</v>
      </c>
    </row>
    <row r="212" spans="1:25" x14ac:dyDescent="0.25">
      <c r="A212">
        <v>6001002003000180</v>
      </c>
      <c r="B212" t="s">
        <v>255</v>
      </c>
      <c r="C212" s="49">
        <f t="shared" si="3"/>
        <v>0</v>
      </c>
      <c r="D212" s="83">
        <v>834.31</v>
      </c>
      <c r="E212">
        <v>834.31</v>
      </c>
      <c r="V212" s="88">
        <v>834.31</v>
      </c>
      <c r="W212">
        <v>834.31</v>
      </c>
    </row>
    <row r="213" spans="1:25" x14ac:dyDescent="0.25">
      <c r="A213">
        <v>6001002003000180</v>
      </c>
      <c r="B213" t="s">
        <v>371</v>
      </c>
      <c r="C213" s="49">
        <f t="shared" si="3"/>
        <v>0</v>
      </c>
      <c r="D213" s="95">
        <v>4976</v>
      </c>
      <c r="E213" s="49">
        <v>4976</v>
      </c>
      <c r="R213" s="49">
        <v>4976</v>
      </c>
      <c r="S213" s="49">
        <v>4976</v>
      </c>
      <c r="V213" s="88"/>
    </row>
    <row r="214" spans="1:25" x14ac:dyDescent="0.25">
      <c r="A214">
        <v>6001002003000190</v>
      </c>
      <c r="B214" t="s">
        <v>256</v>
      </c>
      <c r="C214" s="49">
        <f t="shared" si="3"/>
        <v>0</v>
      </c>
      <c r="D214" s="95">
        <v>7125</v>
      </c>
      <c r="E214" s="49">
        <v>7125</v>
      </c>
      <c r="V214" s="87">
        <v>7125</v>
      </c>
      <c r="W214" s="49">
        <v>7125</v>
      </c>
    </row>
    <row r="215" spans="1:25" x14ac:dyDescent="0.25">
      <c r="A215">
        <v>6001002003000210</v>
      </c>
      <c r="B215" t="s">
        <v>257</v>
      </c>
      <c r="C215" s="52">
        <f t="shared" si="3"/>
        <v>3344</v>
      </c>
      <c r="D215" s="95">
        <v>28424</v>
      </c>
      <c r="E215" s="49">
        <v>31768</v>
      </c>
      <c r="R215" s="49">
        <v>28424</v>
      </c>
      <c r="S215" s="52">
        <v>31768</v>
      </c>
    </row>
    <row r="216" spans="1:25" x14ac:dyDescent="0.25">
      <c r="A216">
        <v>6001002003000220</v>
      </c>
      <c r="B216" t="s">
        <v>258</v>
      </c>
      <c r="C216" s="52">
        <f t="shared" si="3"/>
        <v>6750</v>
      </c>
      <c r="D216" s="95">
        <v>251079</v>
      </c>
      <c r="E216" s="49">
        <v>257829</v>
      </c>
      <c r="T216" s="88">
        <v>300</v>
      </c>
      <c r="U216">
        <v>300</v>
      </c>
      <c r="X216" s="87">
        <v>250779</v>
      </c>
      <c r="Y216" s="49">
        <v>257529</v>
      </c>
    </row>
    <row r="217" spans="1:25" x14ac:dyDescent="0.25">
      <c r="A217">
        <v>6001002003000230</v>
      </c>
      <c r="B217" t="s">
        <v>259</v>
      </c>
      <c r="C217" s="49">
        <f t="shared" si="3"/>
        <v>0</v>
      </c>
      <c r="D217" s="95">
        <v>4436.63</v>
      </c>
      <c r="E217" s="49">
        <v>4436.63</v>
      </c>
      <c r="T217" s="87">
        <v>4106.63</v>
      </c>
      <c r="U217" s="49">
        <v>4106.63</v>
      </c>
      <c r="X217" s="88">
        <v>330</v>
      </c>
      <c r="Y217">
        <v>330</v>
      </c>
    </row>
    <row r="218" spans="1:25" x14ac:dyDescent="0.25">
      <c r="A218">
        <v>6001002003000230</v>
      </c>
      <c r="B218" t="s">
        <v>260</v>
      </c>
      <c r="C218" s="52">
        <f t="shared" si="3"/>
        <v>19347.5</v>
      </c>
      <c r="D218" s="95">
        <v>245212.88</v>
      </c>
      <c r="E218" s="49">
        <v>264560.38</v>
      </c>
      <c r="X218" s="87">
        <v>245212.88</v>
      </c>
      <c r="Y218" s="49">
        <v>264560.38</v>
      </c>
    </row>
    <row r="219" spans="1:25" x14ac:dyDescent="0.25">
      <c r="A219">
        <v>6001002003000240</v>
      </c>
      <c r="B219" t="s">
        <v>261</v>
      </c>
      <c r="C219" s="49">
        <f t="shared" si="3"/>
        <v>0</v>
      </c>
      <c r="D219" s="95">
        <v>27371.94</v>
      </c>
      <c r="E219" s="49">
        <v>27371.94</v>
      </c>
      <c r="F219" s="52">
        <v>27371.94</v>
      </c>
      <c r="G219" s="49">
        <v>27371.94</v>
      </c>
    </row>
    <row r="220" spans="1:25" x14ac:dyDescent="0.25">
      <c r="A220">
        <v>6001002003000240</v>
      </c>
      <c r="B220" t="s">
        <v>262</v>
      </c>
      <c r="C220" s="49">
        <f t="shared" si="3"/>
        <v>0</v>
      </c>
      <c r="D220" s="95">
        <v>2681.19</v>
      </c>
      <c r="E220" s="49">
        <v>2681.19</v>
      </c>
      <c r="R220" s="49">
        <v>2681.19</v>
      </c>
      <c r="S220" s="49">
        <v>2681.19</v>
      </c>
    </row>
    <row r="221" spans="1:25" x14ac:dyDescent="0.25">
      <c r="A221">
        <v>6001002003000240</v>
      </c>
      <c r="B221" t="s">
        <v>263</v>
      </c>
      <c r="C221" s="49">
        <f t="shared" si="3"/>
        <v>0</v>
      </c>
    </row>
    <row r="222" spans="1:25" x14ac:dyDescent="0.25">
      <c r="A222">
        <v>6001002003000240</v>
      </c>
      <c r="B222" t="s">
        <v>264</v>
      </c>
      <c r="C222" s="52">
        <f t="shared" si="3"/>
        <v>56098.340000000084</v>
      </c>
      <c r="D222" s="95">
        <v>670693.56999999995</v>
      </c>
      <c r="E222" s="49">
        <v>726791.91</v>
      </c>
      <c r="L222" s="52">
        <v>383217.99</v>
      </c>
      <c r="M222" s="52">
        <v>418742.9</v>
      </c>
      <c r="P222" s="86">
        <v>4012.07</v>
      </c>
      <c r="Q222" s="52">
        <v>4381.6000000000004</v>
      </c>
      <c r="R222" s="49">
        <v>252258.59</v>
      </c>
      <c r="S222" s="52">
        <v>271135.51</v>
      </c>
      <c r="T222" s="87">
        <v>22284.25</v>
      </c>
      <c r="U222" s="52">
        <v>23586.41</v>
      </c>
      <c r="V222" s="87">
        <v>8920.67</v>
      </c>
      <c r="W222" s="49">
        <v>8945.49</v>
      </c>
    </row>
    <row r="223" spans="1:25" x14ac:dyDescent="0.25">
      <c r="A223">
        <v>600100200400</v>
      </c>
      <c r="B223" t="s">
        <v>265</v>
      </c>
      <c r="C223" s="49">
        <f t="shared" si="3"/>
        <v>0</v>
      </c>
      <c r="D223" s="95">
        <v>35205.589999999997</v>
      </c>
      <c r="E223" s="49">
        <v>35205.589999999997</v>
      </c>
      <c r="F223" s="52">
        <v>1499.22</v>
      </c>
      <c r="G223" s="49">
        <v>1499.22</v>
      </c>
      <c r="H223" s="59">
        <v>313.8</v>
      </c>
      <c r="I223">
        <v>313.8</v>
      </c>
      <c r="J223">
        <v>521.42999999999995</v>
      </c>
      <c r="K223">
        <v>521.42999999999995</v>
      </c>
      <c r="L223" s="59">
        <v>76.41</v>
      </c>
      <c r="M223">
        <v>76.41</v>
      </c>
      <c r="P223">
        <v>503.08</v>
      </c>
      <c r="Q223">
        <v>503.08</v>
      </c>
      <c r="R223" s="49">
        <v>17402.63</v>
      </c>
      <c r="S223" s="49">
        <v>17402.63</v>
      </c>
      <c r="T223" s="49">
        <v>10424.709999999999</v>
      </c>
      <c r="U223" s="49">
        <v>10424.709999999999</v>
      </c>
      <c r="V223" s="49">
        <v>3857.71</v>
      </c>
      <c r="W223" s="49">
        <v>3857.71</v>
      </c>
      <c r="X223">
        <v>606.6</v>
      </c>
      <c r="Y223">
        <v>606.6</v>
      </c>
    </row>
    <row r="224" spans="1:25" x14ac:dyDescent="0.25">
      <c r="A224">
        <v>6001002004000000</v>
      </c>
      <c r="B224" t="s">
        <v>266</v>
      </c>
      <c r="C224" s="49">
        <f t="shared" si="3"/>
        <v>0</v>
      </c>
      <c r="D224" s="83">
        <v>-280.10000000000002</v>
      </c>
      <c r="E224">
        <v>-280.10000000000002</v>
      </c>
      <c r="R224">
        <v>-280.10000000000002</v>
      </c>
      <c r="S224">
        <v>-280.10000000000002</v>
      </c>
    </row>
    <row r="225" spans="1:27" x14ac:dyDescent="0.25">
      <c r="A225">
        <v>6001002004000010</v>
      </c>
      <c r="B225" t="s">
        <v>38</v>
      </c>
      <c r="C225" s="49">
        <f t="shared" si="3"/>
        <v>0</v>
      </c>
      <c r="D225" s="83">
        <v>781.5</v>
      </c>
      <c r="E225">
        <v>781.5</v>
      </c>
      <c r="H225" s="59">
        <v>313.8</v>
      </c>
      <c r="I225">
        <v>313.8</v>
      </c>
      <c r="R225">
        <v>250</v>
      </c>
      <c r="S225">
        <v>250</v>
      </c>
      <c r="T225" s="88">
        <v>54.9</v>
      </c>
      <c r="U225">
        <v>54.9</v>
      </c>
      <c r="V225" s="88">
        <v>162.80000000000001</v>
      </c>
      <c r="W225">
        <v>162.80000000000001</v>
      </c>
    </row>
    <row r="226" spans="1:27" x14ac:dyDescent="0.25">
      <c r="A226">
        <v>6001002004000010</v>
      </c>
      <c r="B226" t="s">
        <v>267</v>
      </c>
      <c r="C226" s="49">
        <f t="shared" si="3"/>
        <v>0</v>
      </c>
      <c r="D226" s="83">
        <v>-220</v>
      </c>
      <c r="E226">
        <v>-220</v>
      </c>
      <c r="R226">
        <v>-220</v>
      </c>
      <c r="S226">
        <v>-220</v>
      </c>
      <c r="V226" s="88"/>
    </row>
    <row r="227" spans="1:27" x14ac:dyDescent="0.25">
      <c r="A227">
        <v>6001002004000010</v>
      </c>
      <c r="B227" t="s">
        <v>268</v>
      </c>
      <c r="C227" s="49">
        <f t="shared" si="3"/>
        <v>0</v>
      </c>
      <c r="V227" s="88"/>
    </row>
    <row r="228" spans="1:27" x14ac:dyDescent="0.25">
      <c r="A228">
        <v>6001002004000020</v>
      </c>
      <c r="B228" t="s">
        <v>39</v>
      </c>
      <c r="C228" s="49">
        <f t="shared" si="3"/>
        <v>0</v>
      </c>
      <c r="D228" s="83">
        <v>859.66</v>
      </c>
      <c r="E228">
        <v>859.66</v>
      </c>
      <c r="V228" s="88">
        <v>859.66</v>
      </c>
      <c r="W228">
        <v>859.66</v>
      </c>
    </row>
    <row r="229" spans="1:27" x14ac:dyDescent="0.25">
      <c r="A229">
        <v>6001002004000050</v>
      </c>
      <c r="B229" t="s">
        <v>40</v>
      </c>
      <c r="C229" s="49">
        <f t="shared" si="3"/>
        <v>0</v>
      </c>
      <c r="V229" s="88"/>
    </row>
    <row r="230" spans="1:27" x14ac:dyDescent="0.25">
      <c r="A230">
        <v>6001002004000080</v>
      </c>
      <c r="B230" t="s">
        <v>41</v>
      </c>
      <c r="C230" s="49">
        <f t="shared" si="3"/>
        <v>0</v>
      </c>
      <c r="D230" s="95">
        <v>22139.94</v>
      </c>
      <c r="E230" s="49">
        <v>22139.94</v>
      </c>
      <c r="R230" s="49">
        <v>16165.6</v>
      </c>
      <c r="S230" s="49">
        <v>16165.6</v>
      </c>
      <c r="T230" s="87">
        <v>5974.34</v>
      </c>
      <c r="U230" s="49">
        <v>5974.34</v>
      </c>
      <c r="V230" s="88"/>
    </row>
    <row r="231" spans="1:27" x14ac:dyDescent="0.25">
      <c r="A231">
        <v>6001002004000110</v>
      </c>
      <c r="B231" t="s">
        <v>269</v>
      </c>
      <c r="C231" s="49">
        <f t="shared" si="3"/>
        <v>0</v>
      </c>
      <c r="D231" s="95">
        <v>11924.59</v>
      </c>
      <c r="E231" s="49">
        <v>11924.59</v>
      </c>
      <c r="F231" s="52">
        <v>1499.22</v>
      </c>
      <c r="G231" s="49">
        <v>1499.22</v>
      </c>
      <c r="J231" s="89">
        <v>521.42999999999995</v>
      </c>
      <c r="K231">
        <v>521.42999999999995</v>
      </c>
      <c r="L231" s="59">
        <v>76.41</v>
      </c>
      <c r="M231">
        <v>76.41</v>
      </c>
      <c r="P231" s="89">
        <v>503.08</v>
      </c>
      <c r="Q231">
        <v>503.08</v>
      </c>
      <c r="R231" s="49">
        <v>1487.13</v>
      </c>
      <c r="S231" s="49">
        <v>1487.13</v>
      </c>
      <c r="T231" s="87">
        <v>4395.47</v>
      </c>
      <c r="U231" s="49">
        <v>4395.47</v>
      </c>
      <c r="V231" s="87">
        <v>2835.25</v>
      </c>
      <c r="W231" s="49">
        <v>2835.25</v>
      </c>
      <c r="X231" s="88">
        <v>606.6</v>
      </c>
      <c r="Y231">
        <v>606.6</v>
      </c>
    </row>
    <row r="232" spans="1:27" x14ac:dyDescent="0.25">
      <c r="A232">
        <v>600100200500</v>
      </c>
      <c r="B232" t="s">
        <v>42</v>
      </c>
      <c r="C232" s="49">
        <f t="shared" si="3"/>
        <v>143.96000000002095</v>
      </c>
      <c r="D232" s="95">
        <v>490888.82</v>
      </c>
      <c r="E232" s="49">
        <v>491032.78</v>
      </c>
      <c r="L232" s="52">
        <v>261925.37</v>
      </c>
      <c r="M232" s="49">
        <v>261925.37</v>
      </c>
      <c r="R232" s="49">
        <v>62771.72</v>
      </c>
      <c r="S232" s="49">
        <v>62771.72</v>
      </c>
      <c r="T232" s="49">
        <v>121804.48</v>
      </c>
      <c r="U232" s="49">
        <v>121804.48</v>
      </c>
      <c r="V232" s="49">
        <v>44387.25</v>
      </c>
      <c r="W232" s="49">
        <v>44531.21</v>
      </c>
    </row>
    <row r="233" spans="1:27" x14ac:dyDescent="0.25">
      <c r="A233">
        <v>6001002005000010</v>
      </c>
      <c r="B233" t="s">
        <v>43</v>
      </c>
      <c r="C233" s="49">
        <f t="shared" si="3"/>
        <v>0</v>
      </c>
      <c r="D233" s="95">
        <v>286343.57</v>
      </c>
      <c r="E233" s="49">
        <v>286343.57</v>
      </c>
      <c r="L233" s="52">
        <v>171838.47</v>
      </c>
      <c r="M233" s="49">
        <v>171838.47</v>
      </c>
      <c r="R233" s="49">
        <v>49541.9</v>
      </c>
      <c r="S233" s="49">
        <v>49541.9</v>
      </c>
      <c r="T233" s="87">
        <v>10744.2</v>
      </c>
      <c r="U233" s="49">
        <v>10744.2</v>
      </c>
      <c r="V233" s="87">
        <v>54219</v>
      </c>
      <c r="W233" s="49">
        <v>54219</v>
      </c>
    </row>
    <row r="234" spans="1:27" x14ac:dyDescent="0.25">
      <c r="A234">
        <v>6001002005000010</v>
      </c>
      <c r="B234" t="s">
        <v>372</v>
      </c>
      <c r="C234" s="49">
        <f t="shared" si="3"/>
        <v>0</v>
      </c>
      <c r="T234" s="88"/>
      <c r="V234" s="88"/>
    </row>
    <row r="235" spans="1:27" x14ac:dyDescent="0.25">
      <c r="A235">
        <v>6001002005000020</v>
      </c>
      <c r="B235" t="s">
        <v>44</v>
      </c>
      <c r="C235" s="49">
        <f t="shared" si="3"/>
        <v>0</v>
      </c>
      <c r="D235" s="95">
        <v>24061</v>
      </c>
      <c r="E235" s="49">
        <v>24061</v>
      </c>
      <c r="L235" s="52">
        <v>15201</v>
      </c>
      <c r="M235" s="49">
        <v>15201</v>
      </c>
      <c r="R235" s="49">
        <v>6935</v>
      </c>
      <c r="S235" s="49">
        <v>6935</v>
      </c>
      <c r="T235" s="88">
        <v>-46</v>
      </c>
      <c r="U235">
        <v>-46</v>
      </c>
      <c r="V235" s="88">
        <v>1971</v>
      </c>
      <c r="W235" s="49">
        <v>1971</v>
      </c>
    </row>
    <row r="236" spans="1:27" x14ac:dyDescent="0.25">
      <c r="A236">
        <v>6001002005000030</v>
      </c>
      <c r="B236" t="s">
        <v>373</v>
      </c>
      <c r="C236" s="49">
        <f t="shared" si="3"/>
        <v>0</v>
      </c>
      <c r="D236" s="95">
        <v>118990.2</v>
      </c>
      <c r="E236" s="49">
        <v>118990.2</v>
      </c>
      <c r="L236" s="52">
        <v>61164.46</v>
      </c>
      <c r="M236" s="49">
        <v>61164.46</v>
      </c>
      <c r="R236" s="49">
        <v>5292.66</v>
      </c>
      <c r="S236" s="49">
        <v>5292.66</v>
      </c>
      <c r="T236" s="87">
        <v>70687.759999999995</v>
      </c>
      <c r="U236" s="49">
        <v>70687.759999999995</v>
      </c>
      <c r="V236" s="87">
        <v>-18154.68</v>
      </c>
      <c r="W236" s="95">
        <v>-18154.68</v>
      </c>
    </row>
    <row r="237" spans="1:27" x14ac:dyDescent="0.25">
      <c r="A237">
        <v>6001002005000040</v>
      </c>
      <c r="B237" t="s">
        <v>45</v>
      </c>
      <c r="C237" s="52">
        <f t="shared" si="3"/>
        <v>143.95999999999913</v>
      </c>
      <c r="D237" s="95">
        <v>49000.5</v>
      </c>
      <c r="E237" s="49">
        <v>49144.46</v>
      </c>
      <c r="L237" s="52">
        <v>13605.34</v>
      </c>
      <c r="M237" s="49">
        <v>13605.34</v>
      </c>
      <c r="R237" s="49">
        <v>1002.16</v>
      </c>
      <c r="S237" s="49">
        <v>1002.16</v>
      </c>
      <c r="T237" s="87">
        <v>28041.07</v>
      </c>
      <c r="U237" s="49">
        <v>28041.07</v>
      </c>
      <c r="V237" s="87">
        <v>6351.93</v>
      </c>
      <c r="W237" s="52">
        <v>6495.89</v>
      </c>
    </row>
    <row r="238" spans="1:27" x14ac:dyDescent="0.25">
      <c r="A238">
        <v>6001002005000050</v>
      </c>
      <c r="B238" t="s">
        <v>46</v>
      </c>
      <c r="C238" s="49">
        <f t="shared" si="3"/>
        <v>0</v>
      </c>
      <c r="D238" s="95">
        <v>12493.55</v>
      </c>
      <c r="E238" s="49">
        <v>12493.55</v>
      </c>
      <c r="L238" s="59">
        <v>116.1</v>
      </c>
      <c r="M238">
        <v>116.1</v>
      </c>
      <c r="T238" s="87">
        <v>12377.45</v>
      </c>
      <c r="U238" s="49">
        <v>12377.45</v>
      </c>
    </row>
    <row r="239" spans="1:27" x14ac:dyDescent="0.25">
      <c r="A239">
        <v>600100200600</v>
      </c>
      <c r="B239" t="s">
        <v>47</v>
      </c>
      <c r="C239" s="49">
        <f t="shared" si="3"/>
        <v>1726.8300000000163</v>
      </c>
      <c r="D239" s="95">
        <v>201249.62</v>
      </c>
      <c r="E239" s="49">
        <v>202976.45</v>
      </c>
      <c r="L239" s="52">
        <v>88042.240000000005</v>
      </c>
      <c r="M239" s="49">
        <v>89644.24</v>
      </c>
      <c r="P239" s="49">
        <v>3872.94</v>
      </c>
      <c r="Q239" s="49">
        <v>3872.94</v>
      </c>
      <c r="R239" s="49">
        <v>50841.59</v>
      </c>
      <c r="S239" s="49">
        <v>50841.59</v>
      </c>
      <c r="T239" s="49">
        <v>38665.370000000003</v>
      </c>
      <c r="U239" s="49">
        <v>38665.370000000003</v>
      </c>
      <c r="V239" s="49">
        <v>16812.48</v>
      </c>
      <c r="W239" s="49">
        <v>16937.310000000001</v>
      </c>
      <c r="Z239" s="52">
        <v>3015</v>
      </c>
      <c r="AA239" s="49">
        <v>3015</v>
      </c>
    </row>
    <row r="240" spans="1:27" x14ac:dyDescent="0.25">
      <c r="A240">
        <v>6001002006000000</v>
      </c>
      <c r="B240" t="s">
        <v>47</v>
      </c>
      <c r="C240" s="52">
        <f t="shared" si="3"/>
        <v>1726.8300000000163</v>
      </c>
      <c r="D240" s="95">
        <v>151946.60999999999</v>
      </c>
      <c r="E240" s="49">
        <v>153673.44</v>
      </c>
      <c r="L240" s="52">
        <v>85903.81</v>
      </c>
      <c r="M240" s="52">
        <v>87505.81</v>
      </c>
      <c r="P240" s="86">
        <v>3872.94</v>
      </c>
      <c r="Q240" s="49">
        <v>3872.94</v>
      </c>
      <c r="R240" s="49">
        <v>14761.79</v>
      </c>
      <c r="S240" s="49">
        <v>14761.79</v>
      </c>
      <c r="T240" s="87">
        <v>28946.59</v>
      </c>
      <c r="U240" s="49">
        <v>28946.59</v>
      </c>
      <c r="V240" s="87">
        <v>15446.48</v>
      </c>
      <c r="W240" s="52">
        <v>15571.31</v>
      </c>
      <c r="Z240" s="52">
        <v>3015</v>
      </c>
      <c r="AA240" s="49">
        <v>3015</v>
      </c>
    </row>
    <row r="241" spans="1:23" x14ac:dyDescent="0.25">
      <c r="A241">
        <v>6001002006000010</v>
      </c>
      <c r="B241" t="s">
        <v>48</v>
      </c>
      <c r="C241" s="49">
        <f t="shared" si="3"/>
        <v>0</v>
      </c>
      <c r="D241" s="83">
        <v>465</v>
      </c>
      <c r="E241">
        <v>465</v>
      </c>
      <c r="L241" s="59">
        <v>465</v>
      </c>
      <c r="M241">
        <v>465</v>
      </c>
      <c r="T241" s="88"/>
    </row>
    <row r="242" spans="1:23" x14ac:dyDescent="0.25">
      <c r="A242">
        <v>6001002006000010</v>
      </c>
      <c r="B242" t="s">
        <v>270</v>
      </c>
      <c r="C242" s="49">
        <f t="shared" si="3"/>
        <v>0</v>
      </c>
      <c r="D242" s="83">
        <v>849.97</v>
      </c>
      <c r="E242">
        <v>849.97</v>
      </c>
      <c r="L242" s="59">
        <v>37.19</v>
      </c>
      <c r="M242">
        <v>37.19</v>
      </c>
      <c r="T242" s="88">
        <v>812.78</v>
      </c>
      <c r="U242">
        <v>812.78</v>
      </c>
    </row>
    <row r="243" spans="1:23" x14ac:dyDescent="0.25">
      <c r="A243">
        <v>6001002006000010</v>
      </c>
      <c r="B243" t="s">
        <v>271</v>
      </c>
      <c r="C243" s="49">
        <f t="shared" si="3"/>
        <v>0</v>
      </c>
      <c r="D243" s="95">
        <v>31683.4</v>
      </c>
      <c r="E243" s="49">
        <v>31683.4</v>
      </c>
      <c r="R243" s="49">
        <v>31683.4</v>
      </c>
      <c r="S243" s="49">
        <v>31683.4</v>
      </c>
      <c r="T243" s="88"/>
    </row>
    <row r="244" spans="1:23" x14ac:dyDescent="0.25">
      <c r="A244">
        <v>6001002006000010</v>
      </c>
      <c r="B244" t="s">
        <v>272</v>
      </c>
      <c r="C244" s="49">
        <f t="shared" si="3"/>
        <v>0</v>
      </c>
      <c r="D244" s="95">
        <v>4250</v>
      </c>
      <c r="E244" s="49">
        <v>4250</v>
      </c>
      <c r="R244" s="49">
        <v>4250</v>
      </c>
      <c r="S244" s="49">
        <v>4250</v>
      </c>
      <c r="T244" s="88"/>
    </row>
    <row r="245" spans="1:23" x14ac:dyDescent="0.25">
      <c r="A245">
        <v>6001002006000010</v>
      </c>
      <c r="B245" t="s">
        <v>273</v>
      </c>
      <c r="C245" s="49">
        <f t="shared" si="3"/>
        <v>0</v>
      </c>
      <c r="T245" s="88"/>
    </row>
    <row r="246" spans="1:23" x14ac:dyDescent="0.25">
      <c r="A246">
        <v>6001002006000010</v>
      </c>
      <c r="B246" t="s">
        <v>274</v>
      </c>
      <c r="C246" s="49">
        <f t="shared" si="3"/>
        <v>0</v>
      </c>
      <c r="D246" s="95">
        <v>9906</v>
      </c>
      <c r="E246" s="49">
        <v>9906</v>
      </c>
      <c r="T246" s="87">
        <v>8906</v>
      </c>
      <c r="U246" s="49">
        <v>8906</v>
      </c>
      <c r="V246" s="87">
        <v>1000</v>
      </c>
      <c r="W246" s="49">
        <v>1000</v>
      </c>
    </row>
    <row r="247" spans="1:23" x14ac:dyDescent="0.25">
      <c r="A247">
        <v>6001002006000030</v>
      </c>
      <c r="B247" t="s">
        <v>49</v>
      </c>
      <c r="C247" s="49">
        <f t="shared" si="3"/>
        <v>0</v>
      </c>
      <c r="D247" s="95">
        <v>1782.64</v>
      </c>
      <c r="E247" s="49">
        <v>1782.64</v>
      </c>
      <c r="L247" s="52">
        <v>1636.24</v>
      </c>
      <c r="M247" s="49">
        <v>1636.24</v>
      </c>
      <c r="R247">
        <v>146.4</v>
      </c>
      <c r="S247">
        <v>146.4</v>
      </c>
    </row>
    <row r="248" spans="1:23" x14ac:dyDescent="0.25">
      <c r="A248">
        <v>6001002006000080</v>
      </c>
      <c r="B248" t="s">
        <v>275</v>
      </c>
      <c r="C248" s="49">
        <f t="shared" si="3"/>
        <v>0</v>
      </c>
      <c r="D248" s="83">
        <v>366</v>
      </c>
      <c r="E248">
        <v>366</v>
      </c>
      <c r="V248" s="89">
        <v>366</v>
      </c>
      <c r="W248">
        <v>366</v>
      </c>
    </row>
    <row r="249" spans="1:23" x14ac:dyDescent="0.25">
      <c r="A249">
        <v>6001002006000080</v>
      </c>
      <c r="B249" t="s">
        <v>276</v>
      </c>
      <c r="C249" s="49">
        <f t="shared" si="3"/>
        <v>0</v>
      </c>
    </row>
    <row r="250" spans="1:23" x14ac:dyDescent="0.25">
      <c r="A250">
        <v>600100200700</v>
      </c>
      <c r="B250" t="s">
        <v>50</v>
      </c>
      <c r="C250" s="49">
        <f t="shared" si="3"/>
        <v>0</v>
      </c>
      <c r="D250" s="95">
        <v>84496.81</v>
      </c>
      <c r="E250" s="49">
        <v>84496.81</v>
      </c>
      <c r="L250" s="52">
        <v>23620.5</v>
      </c>
      <c r="M250" s="49">
        <v>23620.5</v>
      </c>
      <c r="R250" s="49">
        <v>2699.5</v>
      </c>
      <c r="S250" s="49">
        <v>2699.5</v>
      </c>
      <c r="T250" s="49">
        <v>58176.81</v>
      </c>
      <c r="U250" s="49">
        <v>58176.81</v>
      </c>
    </row>
    <row r="251" spans="1:23" x14ac:dyDescent="0.25">
      <c r="A251">
        <v>6001002007000040</v>
      </c>
      <c r="B251" t="s">
        <v>51</v>
      </c>
      <c r="C251" s="49">
        <f t="shared" si="3"/>
        <v>0</v>
      </c>
      <c r="D251" s="95">
        <v>84496.81</v>
      </c>
      <c r="E251" s="49">
        <v>84496.81</v>
      </c>
      <c r="L251" s="52">
        <v>23620.5</v>
      </c>
      <c r="M251" s="49">
        <v>23620.5</v>
      </c>
      <c r="R251" s="49">
        <v>2699.5</v>
      </c>
      <c r="S251" s="49">
        <v>2699.5</v>
      </c>
      <c r="T251" s="87">
        <v>58176.81</v>
      </c>
      <c r="U251" s="49">
        <v>58176.81</v>
      </c>
    </row>
    <row r="252" spans="1:23" x14ac:dyDescent="0.25">
      <c r="A252">
        <v>6001003</v>
      </c>
      <c r="B252" t="s">
        <v>52</v>
      </c>
      <c r="C252" s="49">
        <f t="shared" si="3"/>
        <v>1486.8899999999994</v>
      </c>
      <c r="D252" s="95">
        <v>27516.3</v>
      </c>
      <c r="E252" s="49">
        <v>29003.19</v>
      </c>
      <c r="L252" s="52">
        <v>16304.31</v>
      </c>
      <c r="M252" s="49">
        <v>17791.2</v>
      </c>
      <c r="R252" s="49">
        <v>8826.92</v>
      </c>
      <c r="S252" s="49">
        <v>8826.92</v>
      </c>
      <c r="T252" s="49">
        <v>2249.65</v>
      </c>
      <c r="U252" s="49">
        <v>2249.65</v>
      </c>
      <c r="V252">
        <v>135.41999999999999</v>
      </c>
      <c r="W252">
        <v>135.41999999999999</v>
      </c>
    </row>
    <row r="253" spans="1:23" x14ac:dyDescent="0.25">
      <c r="A253">
        <v>600100300100</v>
      </c>
      <c r="B253" t="s">
        <v>53</v>
      </c>
      <c r="C253" s="49">
        <f t="shared" si="3"/>
        <v>0</v>
      </c>
    </row>
    <row r="254" spans="1:23" x14ac:dyDescent="0.25">
      <c r="A254">
        <v>600100300200</v>
      </c>
      <c r="B254" t="s">
        <v>54</v>
      </c>
      <c r="C254" s="49">
        <f t="shared" si="3"/>
        <v>0</v>
      </c>
    </row>
    <row r="255" spans="1:23" x14ac:dyDescent="0.25">
      <c r="A255">
        <v>600100300300</v>
      </c>
      <c r="B255" t="s">
        <v>55</v>
      </c>
      <c r="C255" s="49">
        <f t="shared" si="3"/>
        <v>1486.8899999999994</v>
      </c>
      <c r="D255" s="95">
        <v>27516.3</v>
      </c>
      <c r="E255" s="49">
        <v>29003.19</v>
      </c>
      <c r="L255" s="52">
        <v>16304.31</v>
      </c>
      <c r="M255" s="52">
        <v>17791.2</v>
      </c>
      <c r="R255" s="49">
        <v>8826.92</v>
      </c>
      <c r="S255" s="49">
        <v>8826.92</v>
      </c>
      <c r="T255" s="49">
        <v>2249.65</v>
      </c>
      <c r="U255" s="49">
        <v>2249.65</v>
      </c>
      <c r="V255" s="89">
        <v>135.41999999999999</v>
      </c>
      <c r="W255">
        <v>135.41999999999999</v>
      </c>
    </row>
    <row r="256" spans="1:23" x14ac:dyDescent="0.25">
      <c r="A256">
        <v>6001003003000020</v>
      </c>
      <c r="B256" t="s">
        <v>56</v>
      </c>
      <c r="C256" s="49">
        <f t="shared" si="3"/>
        <v>0</v>
      </c>
      <c r="D256" s="95">
        <v>8564.4</v>
      </c>
      <c r="E256" s="49">
        <v>8564.4</v>
      </c>
      <c r="R256" s="49">
        <v>8564.4</v>
      </c>
      <c r="S256" s="49">
        <v>8564.4</v>
      </c>
    </row>
    <row r="257" spans="1:30" x14ac:dyDescent="0.25">
      <c r="A257">
        <v>6001003003000050</v>
      </c>
      <c r="B257" t="s">
        <v>57</v>
      </c>
      <c r="C257" s="53">
        <f t="shared" si="3"/>
        <v>1486.8899999999994</v>
      </c>
      <c r="D257" s="95">
        <v>18951.900000000001</v>
      </c>
      <c r="E257" s="49">
        <v>20438.79</v>
      </c>
      <c r="L257" s="52">
        <v>16304.31</v>
      </c>
      <c r="M257" s="49">
        <v>17791.2</v>
      </c>
      <c r="R257">
        <v>262.52</v>
      </c>
      <c r="S257">
        <v>262.52</v>
      </c>
      <c r="T257" s="87">
        <v>2249.65</v>
      </c>
      <c r="U257" s="49">
        <v>2249.65</v>
      </c>
      <c r="V257">
        <v>135.41999999999999</v>
      </c>
      <c r="W257">
        <v>135.41999999999999</v>
      </c>
    </row>
    <row r="258" spans="1:30" x14ac:dyDescent="0.25">
      <c r="A258">
        <v>6001004</v>
      </c>
      <c r="B258" t="s">
        <v>374</v>
      </c>
      <c r="C258" s="49">
        <f t="shared" si="3"/>
        <v>0</v>
      </c>
      <c r="D258" s="95">
        <v>1627044.41</v>
      </c>
      <c r="E258" s="49">
        <v>1627044.41</v>
      </c>
      <c r="F258" s="59">
        <v>-58.13</v>
      </c>
      <c r="G258">
        <v>-58.13</v>
      </c>
      <c r="J258" s="49">
        <v>31103.91</v>
      </c>
      <c r="K258" s="49">
        <v>31103.91</v>
      </c>
      <c r="L258" s="52">
        <v>157148.28</v>
      </c>
      <c r="M258" s="49">
        <v>157148.28</v>
      </c>
      <c r="P258" s="49">
        <v>123376.35</v>
      </c>
      <c r="Q258" s="49">
        <v>123376.35</v>
      </c>
      <c r="R258" s="49">
        <v>915378.15</v>
      </c>
      <c r="S258" s="49">
        <v>915378.15</v>
      </c>
      <c r="T258" s="49">
        <v>139986.1</v>
      </c>
      <c r="U258" s="49">
        <v>139986.1</v>
      </c>
      <c r="V258" s="49">
        <v>160023.67000000001</v>
      </c>
      <c r="W258" s="49">
        <v>160023.67000000001</v>
      </c>
      <c r="X258" s="49">
        <v>17785.8</v>
      </c>
      <c r="Y258" s="49">
        <v>17785.8</v>
      </c>
      <c r="AC258" s="49">
        <v>82300.28</v>
      </c>
      <c r="AD258" s="49">
        <v>82300.28</v>
      </c>
    </row>
    <row r="259" spans="1:30" x14ac:dyDescent="0.25">
      <c r="A259">
        <v>600100400100</v>
      </c>
      <c r="B259" t="s">
        <v>58</v>
      </c>
      <c r="C259" s="49">
        <f t="shared" si="3"/>
        <v>0</v>
      </c>
      <c r="D259" s="95">
        <v>1273161.1000000001</v>
      </c>
      <c r="E259" s="49">
        <v>1273161.1000000001</v>
      </c>
      <c r="J259" s="49">
        <v>25431.39</v>
      </c>
      <c r="K259" s="49">
        <v>25431.39</v>
      </c>
      <c r="L259" s="52">
        <v>123045.95</v>
      </c>
      <c r="M259" s="49">
        <v>123045.95</v>
      </c>
      <c r="P259" s="49">
        <v>94392.76</v>
      </c>
      <c r="Q259" s="49">
        <v>94392.76</v>
      </c>
      <c r="R259" s="49">
        <v>723189.2</v>
      </c>
      <c r="S259" s="49">
        <v>723189.2</v>
      </c>
      <c r="T259" s="49">
        <v>106982.16</v>
      </c>
      <c r="U259" s="49">
        <v>106982.16</v>
      </c>
      <c r="V259" s="49">
        <v>122661.68</v>
      </c>
      <c r="W259" s="49">
        <v>122661.68</v>
      </c>
      <c r="X259" s="87">
        <v>13585.66</v>
      </c>
      <c r="Y259" s="49">
        <v>13585.66</v>
      </c>
      <c r="AC259" s="49">
        <v>63872.3</v>
      </c>
      <c r="AD259" s="49">
        <v>63872.3</v>
      </c>
    </row>
    <row r="260" spans="1:30" x14ac:dyDescent="0.25">
      <c r="A260">
        <v>6001004001000010</v>
      </c>
      <c r="B260" t="s">
        <v>59</v>
      </c>
      <c r="C260" s="49">
        <f t="shared" si="3"/>
        <v>0</v>
      </c>
      <c r="D260" s="95">
        <v>1006532.38</v>
      </c>
      <c r="E260" s="49">
        <v>1006532.38</v>
      </c>
      <c r="J260" s="49">
        <v>10969.59</v>
      </c>
      <c r="K260" s="49">
        <v>10969.59</v>
      </c>
      <c r="L260" s="52">
        <v>94661.81</v>
      </c>
      <c r="M260" s="49">
        <v>94661.81</v>
      </c>
      <c r="P260" s="86">
        <v>85452.21</v>
      </c>
      <c r="Q260" s="49">
        <v>85452.21</v>
      </c>
      <c r="R260" s="49">
        <v>566206.41</v>
      </c>
      <c r="S260" s="49">
        <v>566206.41</v>
      </c>
      <c r="T260" s="49">
        <v>80213.95</v>
      </c>
      <c r="U260" s="49">
        <v>80213.95</v>
      </c>
      <c r="V260" s="49">
        <v>103928.9</v>
      </c>
      <c r="W260" s="49">
        <v>103928.9</v>
      </c>
      <c r="X260" s="87">
        <v>11374.71</v>
      </c>
      <c r="Y260" s="49">
        <v>11374.71</v>
      </c>
      <c r="AC260" s="49">
        <v>53724.800000000003</v>
      </c>
      <c r="AD260" s="49">
        <v>53724.800000000003</v>
      </c>
    </row>
    <row r="261" spans="1:30" x14ac:dyDescent="0.25">
      <c r="A261">
        <v>6001004001000080</v>
      </c>
      <c r="B261" t="s">
        <v>60</v>
      </c>
      <c r="C261" s="49">
        <f t="shared" si="3"/>
        <v>0</v>
      </c>
      <c r="D261" s="83">
        <v>360</v>
      </c>
      <c r="E261">
        <v>360</v>
      </c>
      <c r="R261">
        <v>360</v>
      </c>
      <c r="S261">
        <v>360</v>
      </c>
      <c r="X261" s="88"/>
    </row>
    <row r="262" spans="1:30" x14ac:dyDescent="0.25">
      <c r="A262">
        <v>6001004001000080</v>
      </c>
      <c r="B262" t="s">
        <v>277</v>
      </c>
      <c r="C262" s="49">
        <f t="shared" si="3"/>
        <v>0</v>
      </c>
      <c r="D262" s="95">
        <v>2272.5</v>
      </c>
      <c r="E262" s="49">
        <v>2272.5</v>
      </c>
      <c r="L262" s="59">
        <v>125.5</v>
      </c>
      <c r="M262">
        <v>125.5</v>
      </c>
      <c r="T262">
        <v>366</v>
      </c>
      <c r="U262">
        <v>366</v>
      </c>
      <c r="V262" s="49">
        <v>1281</v>
      </c>
      <c r="W262" s="49">
        <v>1281</v>
      </c>
      <c r="X262" s="88">
        <v>500</v>
      </c>
      <c r="Y262">
        <v>500</v>
      </c>
    </row>
    <row r="263" spans="1:30" x14ac:dyDescent="0.25">
      <c r="A263">
        <v>6001004001000090</v>
      </c>
      <c r="B263" t="s">
        <v>278</v>
      </c>
      <c r="C263" s="49">
        <f t="shared" si="3"/>
        <v>0</v>
      </c>
      <c r="D263" s="95">
        <v>28100</v>
      </c>
      <c r="E263" s="49">
        <v>28100</v>
      </c>
      <c r="J263" s="49">
        <v>11433.32</v>
      </c>
      <c r="K263" s="49">
        <v>11433.32</v>
      </c>
      <c r="R263" s="49">
        <v>16666.68</v>
      </c>
      <c r="S263" s="49">
        <v>16666.68</v>
      </c>
      <c r="X263" s="88"/>
    </row>
    <row r="264" spans="1:30" x14ac:dyDescent="0.25">
      <c r="A264">
        <v>6001004001000100</v>
      </c>
      <c r="B264" t="s">
        <v>61</v>
      </c>
      <c r="C264" s="49">
        <f t="shared" si="3"/>
        <v>0</v>
      </c>
      <c r="D264" s="95">
        <v>103572.37</v>
      </c>
      <c r="E264" s="49">
        <v>103572.37</v>
      </c>
      <c r="J264" s="49">
        <v>1442.67</v>
      </c>
      <c r="K264" s="49">
        <v>1442.67</v>
      </c>
      <c r="L264" s="52">
        <v>10068.1</v>
      </c>
      <c r="M264" s="49">
        <v>10068.1</v>
      </c>
      <c r="P264" s="49">
        <v>-1249.55</v>
      </c>
      <c r="Q264" s="49">
        <v>-1249.55</v>
      </c>
      <c r="R264" s="49">
        <v>72060.899999999994</v>
      </c>
      <c r="S264" s="49">
        <v>72060.899999999994</v>
      </c>
      <c r="T264" s="49">
        <v>6733.44</v>
      </c>
      <c r="U264" s="49">
        <v>6733.44</v>
      </c>
      <c r="V264" s="49">
        <v>8958.58</v>
      </c>
      <c r="W264" s="49">
        <v>8958.58</v>
      </c>
      <c r="X264" s="88">
        <v>490.63</v>
      </c>
      <c r="Y264">
        <v>490.63</v>
      </c>
      <c r="AC264" s="49">
        <v>5067.6000000000004</v>
      </c>
      <c r="AD264" s="49">
        <v>5067.6000000000004</v>
      </c>
    </row>
    <row r="265" spans="1:30" x14ac:dyDescent="0.25">
      <c r="A265">
        <v>6001004001000100</v>
      </c>
      <c r="B265" t="s">
        <v>279</v>
      </c>
      <c r="C265" s="49">
        <f t="shared" ref="C265:C328" si="4">+E265-D265</f>
        <v>0</v>
      </c>
      <c r="X265" s="88"/>
    </row>
    <row r="266" spans="1:30" x14ac:dyDescent="0.25">
      <c r="A266">
        <v>6001004001000110</v>
      </c>
      <c r="B266" t="s">
        <v>62</v>
      </c>
      <c r="C266" s="49">
        <f t="shared" si="4"/>
        <v>0</v>
      </c>
      <c r="X266" s="88"/>
    </row>
    <row r="267" spans="1:30" x14ac:dyDescent="0.25">
      <c r="A267">
        <v>6001004001000110</v>
      </c>
      <c r="B267" t="s">
        <v>280</v>
      </c>
      <c r="C267" s="49">
        <f t="shared" si="4"/>
        <v>0</v>
      </c>
      <c r="D267" s="95">
        <v>12885.5</v>
      </c>
      <c r="E267" s="49">
        <v>12885.5</v>
      </c>
      <c r="J267">
        <v>366.77</v>
      </c>
      <c r="K267">
        <v>366.77</v>
      </c>
      <c r="L267" s="59">
        <v>931.87</v>
      </c>
      <c r="M267">
        <v>931.87</v>
      </c>
      <c r="R267">
        <v>414</v>
      </c>
      <c r="S267">
        <v>414</v>
      </c>
      <c r="T267" s="49">
        <v>11172.86</v>
      </c>
      <c r="U267" s="49">
        <v>11172.86</v>
      </c>
      <c r="X267" s="88"/>
    </row>
    <row r="268" spans="1:30" x14ac:dyDescent="0.25">
      <c r="A268">
        <v>6001004001000120</v>
      </c>
      <c r="B268" t="s">
        <v>281</v>
      </c>
      <c r="C268" s="49">
        <f t="shared" si="4"/>
        <v>0</v>
      </c>
      <c r="D268" s="95">
        <v>108882.64</v>
      </c>
      <c r="E268" s="49">
        <v>108882.64</v>
      </c>
      <c r="J268" s="49">
        <v>1219.04</v>
      </c>
      <c r="K268" s="49">
        <v>1219.04</v>
      </c>
      <c r="L268" s="52">
        <v>9603.7999999999993</v>
      </c>
      <c r="M268" s="49">
        <v>9603.7999999999993</v>
      </c>
      <c r="P268" s="86">
        <v>7769.3</v>
      </c>
      <c r="Q268" s="49">
        <v>7769.3</v>
      </c>
      <c r="R268" s="49">
        <v>67481.210000000006</v>
      </c>
      <c r="S268" s="49">
        <v>67481.210000000006</v>
      </c>
      <c r="T268" s="49">
        <v>8495.91</v>
      </c>
      <c r="U268" s="49">
        <v>8495.91</v>
      </c>
      <c r="V268" s="49">
        <v>8013.16</v>
      </c>
      <c r="W268" s="49">
        <v>8013.16</v>
      </c>
      <c r="X268" s="87">
        <v>1220.32</v>
      </c>
      <c r="Y268" s="49">
        <v>1220.32</v>
      </c>
      <c r="AC268" s="49">
        <v>5079.8999999999996</v>
      </c>
      <c r="AD268" s="49">
        <v>5079.8999999999996</v>
      </c>
    </row>
    <row r="269" spans="1:30" x14ac:dyDescent="0.25">
      <c r="A269">
        <v>6001004001000120</v>
      </c>
      <c r="B269" t="s">
        <v>282</v>
      </c>
      <c r="C269" s="49">
        <f t="shared" si="4"/>
        <v>0</v>
      </c>
      <c r="X269" s="88"/>
    </row>
    <row r="270" spans="1:30" x14ac:dyDescent="0.25">
      <c r="A270">
        <v>6001004001000120</v>
      </c>
      <c r="B270" t="s">
        <v>283</v>
      </c>
      <c r="C270" s="49">
        <f t="shared" si="4"/>
        <v>0</v>
      </c>
      <c r="D270" s="95">
        <v>10555.71</v>
      </c>
      <c r="E270" s="49">
        <v>10555.71</v>
      </c>
      <c r="L270" s="52">
        <v>7654.87</v>
      </c>
      <c r="M270" s="49">
        <v>7654.87</v>
      </c>
      <c r="P270" s="86">
        <v>2420.8000000000002</v>
      </c>
      <c r="Q270" s="49">
        <v>2420.8000000000002</v>
      </c>
      <c r="V270">
        <v>480.04</v>
      </c>
      <c r="W270">
        <v>480.04</v>
      </c>
      <c r="X270" s="88"/>
    </row>
    <row r="271" spans="1:30" x14ac:dyDescent="0.25">
      <c r="A271">
        <v>600100400200</v>
      </c>
      <c r="B271" t="s">
        <v>63</v>
      </c>
      <c r="C271" s="49">
        <f t="shared" si="4"/>
        <v>0</v>
      </c>
      <c r="D271" s="95">
        <v>297089.05</v>
      </c>
      <c r="E271" s="49">
        <v>297089.05</v>
      </c>
      <c r="F271" s="59">
        <v>-58.13</v>
      </c>
      <c r="G271">
        <v>-58.13</v>
      </c>
      <c r="J271" s="49">
        <v>4789.8</v>
      </c>
      <c r="K271" s="49">
        <v>4789.8</v>
      </c>
      <c r="L271" s="52">
        <v>27680.03</v>
      </c>
      <c r="M271" s="49">
        <v>27680.03</v>
      </c>
      <c r="P271" s="49">
        <v>25299.08</v>
      </c>
      <c r="Q271" s="49">
        <v>25299.08</v>
      </c>
      <c r="R271" s="49">
        <v>162435.26999999999</v>
      </c>
      <c r="S271" s="49">
        <v>162435.26999999999</v>
      </c>
      <c r="T271" s="49">
        <v>26911.8</v>
      </c>
      <c r="U271" s="49">
        <v>26911.8</v>
      </c>
      <c r="V271" s="49">
        <v>32634.05</v>
      </c>
      <c r="W271" s="49">
        <v>32634.05</v>
      </c>
      <c r="X271" s="87">
        <v>3182.94</v>
      </c>
      <c r="Y271" s="49">
        <v>3182.94</v>
      </c>
      <c r="AC271" s="49">
        <v>14214.21</v>
      </c>
      <c r="AD271" s="49">
        <v>14214.21</v>
      </c>
    </row>
    <row r="272" spans="1:30" x14ac:dyDescent="0.25">
      <c r="A272">
        <v>6001004002000010</v>
      </c>
      <c r="B272" t="s">
        <v>64</v>
      </c>
      <c r="C272" s="49">
        <f t="shared" si="4"/>
        <v>0</v>
      </c>
      <c r="D272" s="95">
        <v>281971.78999999998</v>
      </c>
      <c r="E272" s="49">
        <v>281971.78999999998</v>
      </c>
      <c r="J272" s="49">
        <v>4411.53</v>
      </c>
      <c r="K272" s="49">
        <v>4411.53</v>
      </c>
      <c r="L272" s="52">
        <v>26583.98</v>
      </c>
      <c r="M272" s="49">
        <v>26583.98</v>
      </c>
      <c r="P272" s="86">
        <v>24296.54</v>
      </c>
      <c r="Q272" s="49">
        <v>24296.54</v>
      </c>
      <c r="R272" s="49">
        <v>159308.14000000001</v>
      </c>
      <c r="S272" s="49">
        <v>159308.14000000001</v>
      </c>
      <c r="T272" s="49">
        <v>22040.27</v>
      </c>
      <c r="U272" s="49">
        <v>22040.27</v>
      </c>
      <c r="V272" s="49">
        <v>28189.67</v>
      </c>
      <c r="W272" s="49">
        <v>28189.67</v>
      </c>
      <c r="X272" s="87">
        <v>3138.28</v>
      </c>
      <c r="Y272" s="49">
        <v>3138.28</v>
      </c>
      <c r="AC272" s="49">
        <v>14003.38</v>
      </c>
      <c r="AD272" s="49">
        <v>14003.38</v>
      </c>
    </row>
    <row r="273" spans="1:30" x14ac:dyDescent="0.25">
      <c r="A273">
        <v>6001004002000020</v>
      </c>
      <c r="B273" t="s">
        <v>284</v>
      </c>
      <c r="C273" s="49">
        <f t="shared" si="4"/>
        <v>0</v>
      </c>
      <c r="D273" s="95">
        <v>1874.89</v>
      </c>
      <c r="E273" s="49">
        <v>1874.89</v>
      </c>
      <c r="F273" s="59">
        <v>987.05</v>
      </c>
      <c r="G273">
        <v>987.05</v>
      </c>
      <c r="L273" s="59">
        <v>310.20999999999998</v>
      </c>
      <c r="M273">
        <v>310.20999999999998</v>
      </c>
      <c r="V273">
        <v>577.63</v>
      </c>
      <c r="W273">
        <v>577.63</v>
      </c>
    </row>
    <row r="274" spans="1:30" x14ac:dyDescent="0.25">
      <c r="A274">
        <v>6001004002000020</v>
      </c>
      <c r="B274" t="s">
        <v>285</v>
      </c>
      <c r="C274" s="49">
        <f t="shared" si="4"/>
        <v>0</v>
      </c>
    </row>
    <row r="275" spans="1:30" x14ac:dyDescent="0.25">
      <c r="A275">
        <v>6001004002000020</v>
      </c>
      <c r="B275" t="s">
        <v>286</v>
      </c>
      <c r="C275" s="49">
        <f t="shared" si="4"/>
        <v>0</v>
      </c>
      <c r="D275" s="95">
        <v>3160.14</v>
      </c>
      <c r="E275" s="49">
        <v>3160.14</v>
      </c>
      <c r="V275" s="49">
        <v>3160.14</v>
      </c>
      <c r="W275" s="49">
        <v>3160.14</v>
      </c>
    </row>
    <row r="276" spans="1:30" x14ac:dyDescent="0.25">
      <c r="A276">
        <v>6001004002000020</v>
      </c>
      <c r="B276" t="s">
        <v>287</v>
      </c>
      <c r="C276" s="49">
        <f t="shared" si="4"/>
        <v>0</v>
      </c>
      <c r="D276" s="83">
        <v>96.63</v>
      </c>
      <c r="E276">
        <v>96.63</v>
      </c>
      <c r="V276">
        <v>96.63</v>
      </c>
      <c r="W276">
        <v>96.63</v>
      </c>
    </row>
    <row r="277" spans="1:30" x14ac:dyDescent="0.25">
      <c r="A277">
        <v>6001004002000050</v>
      </c>
      <c r="B277" t="s">
        <v>288</v>
      </c>
      <c r="C277" s="49">
        <f t="shared" si="4"/>
        <v>0</v>
      </c>
      <c r="D277" s="83">
        <v>-711.34</v>
      </c>
      <c r="E277">
        <v>-711.34</v>
      </c>
      <c r="F277" s="52">
        <v>-1045.18</v>
      </c>
      <c r="G277" s="49">
        <v>-1045.18</v>
      </c>
      <c r="J277">
        <v>333.84</v>
      </c>
      <c r="K277">
        <v>333.84</v>
      </c>
    </row>
    <row r="278" spans="1:30" x14ac:dyDescent="0.25">
      <c r="A278">
        <v>6001004002000060</v>
      </c>
      <c r="B278" t="s">
        <v>65</v>
      </c>
      <c r="C278" s="49">
        <f t="shared" si="4"/>
        <v>0</v>
      </c>
      <c r="D278" s="95">
        <v>10696.94</v>
      </c>
      <c r="E278" s="49">
        <v>10696.94</v>
      </c>
      <c r="J278">
        <v>44.43</v>
      </c>
      <c r="K278">
        <v>44.43</v>
      </c>
      <c r="L278" s="59">
        <v>785.84</v>
      </c>
      <c r="M278">
        <v>785.84</v>
      </c>
      <c r="P278" s="86">
        <v>1002.54</v>
      </c>
      <c r="Q278" s="49">
        <v>1002.54</v>
      </c>
      <c r="R278" s="49">
        <v>3127.13</v>
      </c>
      <c r="S278" s="49">
        <v>3127.13</v>
      </c>
      <c r="T278" s="49">
        <v>4871.53</v>
      </c>
      <c r="U278" s="49">
        <v>4871.53</v>
      </c>
      <c r="V278">
        <v>609.98</v>
      </c>
      <c r="W278">
        <v>609.98</v>
      </c>
      <c r="X278" s="88">
        <v>44.66</v>
      </c>
      <c r="Y278">
        <v>44.66</v>
      </c>
      <c r="AC278">
        <v>210.83</v>
      </c>
      <c r="AD278">
        <v>210.83</v>
      </c>
    </row>
    <row r="279" spans="1:30" x14ac:dyDescent="0.25">
      <c r="A279">
        <v>600100400300</v>
      </c>
      <c r="B279" t="s">
        <v>66</v>
      </c>
      <c r="C279" s="49">
        <f t="shared" si="4"/>
        <v>0</v>
      </c>
      <c r="D279" s="95">
        <v>56794.26</v>
      </c>
      <c r="E279" s="49">
        <v>56794.26</v>
      </c>
      <c r="J279">
        <v>882.72</v>
      </c>
      <c r="K279">
        <v>882.72</v>
      </c>
      <c r="L279" s="52">
        <v>6422.3</v>
      </c>
      <c r="M279" s="49">
        <v>6422.3</v>
      </c>
      <c r="P279" s="86">
        <v>3684.51</v>
      </c>
      <c r="Q279" s="49">
        <v>3684.51</v>
      </c>
      <c r="R279" s="49">
        <v>29753.68</v>
      </c>
      <c r="S279" s="49">
        <v>29753.68</v>
      </c>
      <c r="T279" s="49">
        <v>6092.14</v>
      </c>
      <c r="U279" s="49">
        <v>6092.14</v>
      </c>
      <c r="V279" s="49">
        <v>4727.9399999999996</v>
      </c>
      <c r="W279" s="49">
        <v>4727.9399999999996</v>
      </c>
      <c r="X279" s="87">
        <v>1017.2</v>
      </c>
      <c r="Y279" s="49">
        <v>1017.2</v>
      </c>
      <c r="AC279" s="49">
        <v>4213.7700000000004</v>
      </c>
      <c r="AD279" s="49">
        <v>4213.7700000000004</v>
      </c>
    </row>
    <row r="280" spans="1:30" x14ac:dyDescent="0.25">
      <c r="A280">
        <v>6001004003000010</v>
      </c>
      <c r="B280" t="s">
        <v>67</v>
      </c>
      <c r="C280" s="49">
        <f t="shared" si="4"/>
        <v>0</v>
      </c>
      <c r="D280" s="95">
        <v>56794.26</v>
      </c>
      <c r="E280" s="49">
        <v>56794.26</v>
      </c>
      <c r="J280">
        <v>882.72</v>
      </c>
      <c r="K280">
        <v>882.72</v>
      </c>
      <c r="L280" s="52">
        <v>6422.3</v>
      </c>
      <c r="M280" s="49">
        <v>6422.3</v>
      </c>
      <c r="P280" s="86">
        <v>3684.51</v>
      </c>
      <c r="Q280" s="49">
        <v>3684.51</v>
      </c>
      <c r="R280" s="49">
        <v>29753.68</v>
      </c>
      <c r="S280" s="49">
        <v>29753.68</v>
      </c>
      <c r="T280" s="49">
        <v>6092.14</v>
      </c>
      <c r="U280" s="49">
        <v>6092.14</v>
      </c>
      <c r="V280" s="49">
        <v>4727.9399999999996</v>
      </c>
      <c r="W280" s="49">
        <v>4727.9399999999996</v>
      </c>
      <c r="X280" s="87">
        <v>1017.2</v>
      </c>
      <c r="Y280" s="49">
        <v>1017.2</v>
      </c>
      <c r="AC280" s="49">
        <v>4213.7700000000004</v>
      </c>
      <c r="AD280" s="49">
        <v>4213.7700000000004</v>
      </c>
    </row>
    <row r="281" spans="1:30" x14ac:dyDescent="0.25">
      <c r="A281">
        <v>6001004003000050</v>
      </c>
      <c r="B281" t="s">
        <v>68</v>
      </c>
      <c r="C281" s="49">
        <f t="shared" si="4"/>
        <v>0</v>
      </c>
    </row>
    <row r="282" spans="1:30" x14ac:dyDescent="0.25">
      <c r="A282">
        <v>6001005</v>
      </c>
      <c r="B282" t="s">
        <v>69</v>
      </c>
      <c r="C282" s="49">
        <f t="shared" si="4"/>
        <v>0</v>
      </c>
    </row>
    <row r="283" spans="1:30" x14ac:dyDescent="0.25">
      <c r="A283">
        <v>600100500100</v>
      </c>
      <c r="B283" t="s">
        <v>70</v>
      </c>
      <c r="C283" s="49">
        <f t="shared" si="4"/>
        <v>0</v>
      </c>
    </row>
    <row r="284" spans="1:30" x14ac:dyDescent="0.25">
      <c r="A284">
        <v>6001005001000010</v>
      </c>
      <c r="B284" t="s">
        <v>375</v>
      </c>
      <c r="C284" s="49">
        <f t="shared" si="4"/>
        <v>0</v>
      </c>
    </row>
    <row r="285" spans="1:30" x14ac:dyDescent="0.25">
      <c r="A285">
        <v>6001005001000020</v>
      </c>
      <c r="B285" t="s">
        <v>376</v>
      </c>
      <c r="C285" s="49">
        <f t="shared" si="4"/>
        <v>0</v>
      </c>
    </row>
    <row r="286" spans="1:30" x14ac:dyDescent="0.25">
      <c r="A286">
        <v>6001005001000080</v>
      </c>
      <c r="B286" t="s">
        <v>377</v>
      </c>
      <c r="C286" s="49">
        <f t="shared" si="4"/>
        <v>0</v>
      </c>
    </row>
    <row r="287" spans="1:30" x14ac:dyDescent="0.25">
      <c r="A287">
        <v>6001005001000100</v>
      </c>
      <c r="B287" t="s">
        <v>378</v>
      </c>
      <c r="C287" s="49">
        <f t="shared" si="4"/>
        <v>0</v>
      </c>
    </row>
    <row r="288" spans="1:30" x14ac:dyDescent="0.25">
      <c r="A288">
        <v>6001005001000120</v>
      </c>
      <c r="B288" t="s">
        <v>379</v>
      </c>
      <c r="C288" s="49">
        <f t="shared" si="4"/>
        <v>0</v>
      </c>
    </row>
    <row r="289" spans="1:27" x14ac:dyDescent="0.25">
      <c r="A289">
        <v>600100500200</v>
      </c>
      <c r="B289" t="s">
        <v>71</v>
      </c>
      <c r="C289" s="49">
        <f t="shared" si="4"/>
        <v>0</v>
      </c>
    </row>
    <row r="290" spans="1:27" x14ac:dyDescent="0.25">
      <c r="A290">
        <v>6001005002000000</v>
      </c>
      <c r="B290" t="s">
        <v>289</v>
      </c>
      <c r="C290" s="49">
        <f t="shared" si="4"/>
        <v>0</v>
      </c>
    </row>
    <row r="291" spans="1:27" x14ac:dyDescent="0.25">
      <c r="A291">
        <v>6001005002000010</v>
      </c>
      <c r="B291" t="s">
        <v>380</v>
      </c>
      <c r="C291" s="49">
        <f t="shared" si="4"/>
        <v>0</v>
      </c>
    </row>
    <row r="292" spans="1:27" x14ac:dyDescent="0.25">
      <c r="A292">
        <v>6001005002000030</v>
      </c>
      <c r="B292" t="s">
        <v>381</v>
      </c>
      <c r="C292" s="49">
        <f t="shared" si="4"/>
        <v>0</v>
      </c>
    </row>
    <row r="293" spans="1:27" x14ac:dyDescent="0.25">
      <c r="A293">
        <v>6001005002000040</v>
      </c>
      <c r="B293" t="s">
        <v>382</v>
      </c>
      <c r="C293" s="49">
        <f t="shared" si="4"/>
        <v>0</v>
      </c>
    </row>
    <row r="294" spans="1:27" x14ac:dyDescent="0.25">
      <c r="A294">
        <v>6001005002000060</v>
      </c>
      <c r="B294" t="s">
        <v>383</v>
      </c>
      <c r="C294" s="49">
        <f t="shared" si="4"/>
        <v>0</v>
      </c>
    </row>
    <row r="295" spans="1:27" x14ac:dyDescent="0.25">
      <c r="A295">
        <v>6001005002000070</v>
      </c>
      <c r="B295" t="s">
        <v>384</v>
      </c>
      <c r="C295" s="49">
        <f t="shared" si="4"/>
        <v>0</v>
      </c>
    </row>
    <row r="296" spans="1:27" x14ac:dyDescent="0.25">
      <c r="A296">
        <v>6001005002000080</v>
      </c>
      <c r="B296" t="s">
        <v>385</v>
      </c>
      <c r="C296" s="49">
        <f t="shared" si="4"/>
        <v>0</v>
      </c>
    </row>
    <row r="297" spans="1:27" x14ac:dyDescent="0.25">
      <c r="A297">
        <v>6001005002000090</v>
      </c>
      <c r="B297" t="s">
        <v>386</v>
      </c>
      <c r="C297" s="49">
        <f t="shared" si="4"/>
        <v>0</v>
      </c>
    </row>
    <row r="298" spans="1:27" x14ac:dyDescent="0.25">
      <c r="A298">
        <v>6001005002000100</v>
      </c>
      <c r="B298" t="s">
        <v>387</v>
      </c>
      <c r="C298" s="49">
        <f t="shared" si="4"/>
        <v>0</v>
      </c>
    </row>
    <row r="299" spans="1:27" x14ac:dyDescent="0.25">
      <c r="A299">
        <v>6001005002000110</v>
      </c>
      <c r="B299" t="s">
        <v>388</v>
      </c>
      <c r="C299" s="49">
        <f t="shared" si="4"/>
        <v>0</v>
      </c>
    </row>
    <row r="300" spans="1:27" x14ac:dyDescent="0.25">
      <c r="A300">
        <v>6001005002000140</v>
      </c>
      <c r="B300" t="s">
        <v>389</v>
      </c>
      <c r="C300" s="49">
        <f t="shared" si="4"/>
        <v>0</v>
      </c>
    </row>
    <row r="301" spans="1:27" x14ac:dyDescent="0.25">
      <c r="A301">
        <v>600100500300</v>
      </c>
      <c r="B301" t="s">
        <v>72</v>
      </c>
      <c r="C301" s="49">
        <f t="shared" si="4"/>
        <v>0</v>
      </c>
    </row>
    <row r="302" spans="1:27" x14ac:dyDescent="0.25">
      <c r="A302">
        <v>6001006</v>
      </c>
      <c r="B302" t="s">
        <v>290</v>
      </c>
      <c r="C302" s="49">
        <f t="shared" si="4"/>
        <v>-46121.599999999999</v>
      </c>
      <c r="D302" s="95"/>
      <c r="E302" s="49">
        <v>-46121.599999999999</v>
      </c>
      <c r="AA302" s="49">
        <v>-46121.599999999999</v>
      </c>
    </row>
    <row r="303" spans="1:27" x14ac:dyDescent="0.25">
      <c r="A303">
        <v>600100600100</v>
      </c>
      <c r="B303" t="s">
        <v>290</v>
      </c>
      <c r="C303" s="49">
        <f t="shared" si="4"/>
        <v>-46121.599999999999</v>
      </c>
      <c r="D303" s="95"/>
      <c r="E303" s="49">
        <v>-46121.599999999999</v>
      </c>
      <c r="AA303" s="49">
        <v>-46121.599999999999</v>
      </c>
    </row>
    <row r="304" spans="1:27" x14ac:dyDescent="0.25">
      <c r="A304">
        <v>6001006001000050</v>
      </c>
      <c r="B304" t="s">
        <v>291</v>
      </c>
      <c r="C304" s="52">
        <f t="shared" si="4"/>
        <v>-46121.599999999999</v>
      </c>
      <c r="D304" s="95"/>
      <c r="E304" s="49">
        <v>-46121.599999999999</v>
      </c>
      <c r="AA304" s="49">
        <v>-46121.599999999999</v>
      </c>
    </row>
    <row r="305" spans="1:27" x14ac:dyDescent="0.25">
      <c r="A305">
        <v>6001006001000050</v>
      </c>
      <c r="B305" t="s">
        <v>292</v>
      </c>
      <c r="C305" s="49">
        <f t="shared" si="4"/>
        <v>0</v>
      </c>
    </row>
    <row r="306" spans="1:27" x14ac:dyDescent="0.25">
      <c r="A306">
        <v>6001007</v>
      </c>
      <c r="B306" t="s">
        <v>73</v>
      </c>
      <c r="C306" s="49">
        <f t="shared" si="4"/>
        <v>0</v>
      </c>
    </row>
    <row r="307" spans="1:27" x14ac:dyDescent="0.25">
      <c r="A307">
        <v>600100700100</v>
      </c>
      <c r="B307" t="s">
        <v>74</v>
      </c>
      <c r="C307" s="49">
        <f t="shared" si="4"/>
        <v>0</v>
      </c>
    </row>
    <row r="308" spans="1:27" x14ac:dyDescent="0.25">
      <c r="A308">
        <v>6001007001000010</v>
      </c>
      <c r="B308" t="s">
        <v>390</v>
      </c>
      <c r="C308" s="49">
        <f t="shared" si="4"/>
        <v>0</v>
      </c>
    </row>
    <row r="309" spans="1:27" x14ac:dyDescent="0.25">
      <c r="A309">
        <v>6001007001000040</v>
      </c>
      <c r="B309" t="s">
        <v>391</v>
      </c>
      <c r="C309" s="49">
        <f t="shared" si="4"/>
        <v>0</v>
      </c>
    </row>
    <row r="310" spans="1:27" x14ac:dyDescent="0.25">
      <c r="A310">
        <v>600100700200</v>
      </c>
      <c r="B310" t="s">
        <v>75</v>
      </c>
      <c r="C310" s="49">
        <f t="shared" si="4"/>
        <v>0</v>
      </c>
    </row>
    <row r="311" spans="1:27" x14ac:dyDescent="0.25">
      <c r="A311">
        <v>600100700300</v>
      </c>
      <c r="B311" t="s">
        <v>76</v>
      </c>
      <c r="C311" s="49">
        <f t="shared" si="4"/>
        <v>0</v>
      </c>
    </row>
    <row r="312" spans="1:27" x14ac:dyDescent="0.25">
      <c r="A312">
        <v>6001008</v>
      </c>
      <c r="B312" t="s">
        <v>77</v>
      </c>
      <c r="C312" s="49">
        <f t="shared" si="4"/>
        <v>28293.299999999988</v>
      </c>
      <c r="D312" s="95">
        <v>166846.72</v>
      </c>
      <c r="E312" s="49">
        <v>195140.02</v>
      </c>
      <c r="F312" s="59">
        <v>35.56</v>
      </c>
      <c r="G312">
        <v>35.56</v>
      </c>
      <c r="J312">
        <v>18.04</v>
      </c>
      <c r="K312">
        <v>18.04</v>
      </c>
      <c r="L312" s="52">
        <v>16101.53</v>
      </c>
      <c r="M312" s="49">
        <v>16225.83</v>
      </c>
      <c r="P312" s="49">
        <v>3193.65</v>
      </c>
      <c r="Q312" s="49">
        <v>3193.65</v>
      </c>
      <c r="R312" s="49">
        <v>16573.12</v>
      </c>
      <c r="S312" s="49">
        <v>16573.12</v>
      </c>
      <c r="T312" s="49">
        <v>128579.19</v>
      </c>
      <c r="U312" s="49">
        <v>156748.19</v>
      </c>
      <c r="V312" s="49">
        <v>1178.0999999999999</v>
      </c>
      <c r="W312" s="49">
        <v>1178.0999999999999</v>
      </c>
      <c r="X312">
        <v>-423</v>
      </c>
      <c r="Y312">
        <v>-423</v>
      </c>
      <c r="Z312" s="59">
        <v>1590.53</v>
      </c>
      <c r="AA312" s="49">
        <v>1590.53</v>
      </c>
    </row>
    <row r="313" spans="1:27" x14ac:dyDescent="0.25">
      <c r="A313">
        <v>600100800100</v>
      </c>
      <c r="B313" t="s">
        <v>392</v>
      </c>
      <c r="C313" s="49">
        <f t="shared" si="4"/>
        <v>0</v>
      </c>
    </row>
    <row r="314" spans="1:27" x14ac:dyDescent="0.25">
      <c r="A314">
        <v>6001008001000010</v>
      </c>
      <c r="B314" t="s">
        <v>393</v>
      </c>
      <c r="C314" s="49">
        <f t="shared" si="4"/>
        <v>0</v>
      </c>
    </row>
    <row r="315" spans="1:27" x14ac:dyDescent="0.25">
      <c r="A315">
        <v>6001008001000020</v>
      </c>
      <c r="B315" t="s">
        <v>394</v>
      </c>
      <c r="C315" s="49">
        <f t="shared" si="4"/>
        <v>0</v>
      </c>
    </row>
    <row r="316" spans="1:27" x14ac:dyDescent="0.25">
      <c r="A316">
        <v>600100800200</v>
      </c>
      <c r="B316" t="s">
        <v>79</v>
      </c>
      <c r="C316" s="49">
        <f t="shared" si="4"/>
        <v>28293.300000000003</v>
      </c>
      <c r="D316" s="95">
        <v>69063.06</v>
      </c>
      <c r="E316" s="49">
        <v>97356.36</v>
      </c>
      <c r="F316" s="59">
        <v>35.56</v>
      </c>
      <c r="G316">
        <v>35.56</v>
      </c>
      <c r="J316">
        <v>18</v>
      </c>
      <c r="K316">
        <v>18</v>
      </c>
      <c r="L316" s="52">
        <v>15694.18</v>
      </c>
      <c r="M316" s="49">
        <v>15818.48</v>
      </c>
      <c r="P316" s="86">
        <v>1958.58</v>
      </c>
      <c r="Q316" s="49">
        <v>1958.58</v>
      </c>
      <c r="R316" s="49">
        <v>3425.73</v>
      </c>
      <c r="S316" s="49">
        <v>3425.73</v>
      </c>
      <c r="T316" s="49">
        <v>45498.46</v>
      </c>
      <c r="U316" s="49">
        <v>73667.460000000006</v>
      </c>
      <c r="V316">
        <v>996.63</v>
      </c>
      <c r="W316">
        <v>996.63</v>
      </c>
      <c r="Z316" s="59">
        <v>1435.92</v>
      </c>
      <c r="AA316" s="49">
        <v>1435.92</v>
      </c>
    </row>
    <row r="317" spans="1:27" x14ac:dyDescent="0.25">
      <c r="A317">
        <v>6001008002000040</v>
      </c>
      <c r="B317" t="s">
        <v>80</v>
      </c>
      <c r="C317" s="49">
        <f t="shared" si="4"/>
        <v>0</v>
      </c>
    </row>
    <row r="318" spans="1:27" x14ac:dyDescent="0.25">
      <c r="A318">
        <v>6001008002000060</v>
      </c>
      <c r="B318" t="s">
        <v>81</v>
      </c>
      <c r="C318" s="49">
        <f t="shared" si="4"/>
        <v>0</v>
      </c>
      <c r="D318" s="83">
        <v>528.41999999999996</v>
      </c>
      <c r="E318">
        <v>528.41999999999996</v>
      </c>
      <c r="F318" s="59">
        <v>2</v>
      </c>
      <c r="G318">
        <v>2</v>
      </c>
      <c r="J318" s="89">
        <v>18</v>
      </c>
      <c r="K318">
        <v>18</v>
      </c>
      <c r="L318" s="59">
        <v>414.42</v>
      </c>
      <c r="M318">
        <v>414.42</v>
      </c>
      <c r="R318">
        <v>36</v>
      </c>
      <c r="S318">
        <v>36</v>
      </c>
      <c r="T318" s="88">
        <v>56</v>
      </c>
      <c r="U318">
        <v>56</v>
      </c>
      <c r="V318">
        <v>2</v>
      </c>
      <c r="W318">
        <v>2</v>
      </c>
    </row>
    <row r="319" spans="1:27" x14ac:dyDescent="0.25">
      <c r="A319">
        <v>6001008002000090</v>
      </c>
      <c r="B319" t="s">
        <v>82</v>
      </c>
      <c r="C319" s="52">
        <f t="shared" si="4"/>
        <v>28169</v>
      </c>
      <c r="D319" s="95">
        <v>46080.7</v>
      </c>
      <c r="E319" s="49">
        <v>74249.7</v>
      </c>
      <c r="F319" s="59">
        <v>12</v>
      </c>
      <c r="G319">
        <v>12</v>
      </c>
      <c r="L319" s="59">
        <v>-540</v>
      </c>
      <c r="M319">
        <v>-540</v>
      </c>
      <c r="R319">
        <v>278.58999999999997</v>
      </c>
      <c r="S319">
        <v>278.58999999999997</v>
      </c>
      <c r="T319" s="87">
        <v>44901.760000000002</v>
      </c>
      <c r="U319" s="52">
        <v>73070.759999999995</v>
      </c>
      <c r="Z319" s="59">
        <v>1428.35</v>
      </c>
      <c r="AA319" s="49">
        <v>1428.35</v>
      </c>
    </row>
    <row r="320" spans="1:27" x14ac:dyDescent="0.25">
      <c r="A320">
        <v>6001008002000090</v>
      </c>
      <c r="B320" t="s">
        <v>309</v>
      </c>
      <c r="C320" s="49">
        <f t="shared" si="4"/>
        <v>0</v>
      </c>
      <c r="T320" s="88"/>
    </row>
    <row r="321" spans="1:27" x14ac:dyDescent="0.25">
      <c r="A321">
        <v>6001008002000110</v>
      </c>
      <c r="B321" t="s">
        <v>395</v>
      </c>
      <c r="C321" s="49">
        <f t="shared" si="4"/>
        <v>124.30000000000291</v>
      </c>
      <c r="D321" s="95">
        <v>22453.94</v>
      </c>
      <c r="E321" s="49">
        <v>22578.240000000002</v>
      </c>
      <c r="F321" s="59">
        <v>21.56</v>
      </c>
      <c r="G321">
        <v>21.56</v>
      </c>
      <c r="L321" s="52">
        <v>15819.76</v>
      </c>
      <c r="M321" s="49">
        <v>15944.06</v>
      </c>
      <c r="P321" s="49">
        <v>1958.58</v>
      </c>
      <c r="Q321" s="49">
        <v>1958.58</v>
      </c>
      <c r="R321" s="49">
        <v>3111.14</v>
      </c>
      <c r="S321" s="49">
        <v>3111.14</v>
      </c>
      <c r="T321" s="88">
        <v>540.70000000000005</v>
      </c>
      <c r="U321">
        <v>540.70000000000005</v>
      </c>
      <c r="V321">
        <v>994.63</v>
      </c>
      <c r="W321">
        <v>994.63</v>
      </c>
      <c r="Z321" s="59">
        <v>7.57</v>
      </c>
      <c r="AA321">
        <v>7.57</v>
      </c>
    </row>
    <row r="322" spans="1:27" x14ac:dyDescent="0.25">
      <c r="A322">
        <v>600100800300</v>
      </c>
      <c r="B322" t="s">
        <v>83</v>
      </c>
      <c r="C322" s="49">
        <f t="shared" si="4"/>
        <v>0</v>
      </c>
      <c r="D322" s="95">
        <v>97783.66</v>
      </c>
      <c r="E322" s="49">
        <v>97783.66</v>
      </c>
      <c r="J322" s="89">
        <v>0.04</v>
      </c>
      <c r="K322">
        <v>0.04</v>
      </c>
      <c r="L322" s="59">
        <v>407.35</v>
      </c>
      <c r="M322">
        <v>407.35</v>
      </c>
      <c r="P322" s="49">
        <v>1235.07</v>
      </c>
      <c r="Q322" s="49">
        <v>1235.07</v>
      </c>
      <c r="R322" s="49">
        <v>13147.39</v>
      </c>
      <c r="S322" s="49">
        <v>13147.39</v>
      </c>
      <c r="T322" s="49">
        <v>83080.73</v>
      </c>
      <c r="U322" s="49">
        <v>83080.73</v>
      </c>
      <c r="V322">
        <v>181.47</v>
      </c>
      <c r="W322">
        <v>181.47</v>
      </c>
      <c r="X322">
        <v>-423</v>
      </c>
      <c r="Y322">
        <v>-423</v>
      </c>
      <c r="Z322" s="59">
        <v>154.61000000000001</v>
      </c>
      <c r="AA322">
        <v>154.61000000000001</v>
      </c>
    </row>
    <row r="323" spans="1:27" x14ac:dyDescent="0.25">
      <c r="A323">
        <v>6001008003000030</v>
      </c>
      <c r="B323" t="s">
        <v>293</v>
      </c>
      <c r="C323" s="49">
        <f t="shared" si="4"/>
        <v>0</v>
      </c>
      <c r="D323" s="95">
        <v>3199.2</v>
      </c>
      <c r="E323" s="49">
        <v>3199.2</v>
      </c>
      <c r="L323" s="59">
        <v>407.35</v>
      </c>
      <c r="M323">
        <v>407.35</v>
      </c>
      <c r="R323">
        <v>925</v>
      </c>
      <c r="S323">
        <v>925</v>
      </c>
      <c r="T323" s="87">
        <v>1866.85</v>
      </c>
      <c r="U323" s="49">
        <v>1866.85</v>
      </c>
    </row>
    <row r="324" spans="1:27" x14ac:dyDescent="0.25">
      <c r="A324">
        <v>6001008003000040</v>
      </c>
      <c r="B324" t="s">
        <v>121</v>
      </c>
      <c r="C324" s="49">
        <f t="shared" si="4"/>
        <v>0</v>
      </c>
      <c r="D324" s="95">
        <v>4635.2</v>
      </c>
      <c r="E324" s="49">
        <v>4635.2</v>
      </c>
      <c r="T324" s="87">
        <v>6000</v>
      </c>
      <c r="U324" s="49">
        <v>6000</v>
      </c>
      <c r="V324" s="91">
        <v>-691.8</v>
      </c>
      <c r="W324">
        <v>-691.8</v>
      </c>
      <c r="X324" s="91">
        <v>-673</v>
      </c>
      <c r="Y324" s="59">
        <v>-673</v>
      </c>
    </row>
    <row r="325" spans="1:27" x14ac:dyDescent="0.25">
      <c r="A325">
        <v>6001008003000040</v>
      </c>
      <c r="B325" t="s">
        <v>294</v>
      </c>
      <c r="C325" s="49">
        <f t="shared" si="4"/>
        <v>0</v>
      </c>
      <c r="T325" s="88"/>
    </row>
    <row r="326" spans="1:27" x14ac:dyDescent="0.25">
      <c r="A326">
        <v>6001008003000040</v>
      </c>
      <c r="B326" t="s">
        <v>126</v>
      </c>
      <c r="C326" s="49">
        <f t="shared" si="4"/>
        <v>0</v>
      </c>
      <c r="D326" s="95">
        <v>8765.2199999999993</v>
      </c>
      <c r="E326" s="49">
        <v>8765.2199999999993</v>
      </c>
      <c r="T326" s="87">
        <v>8765.2199999999993</v>
      </c>
      <c r="U326" s="49">
        <v>8765.2199999999993</v>
      </c>
    </row>
    <row r="327" spans="1:27" x14ac:dyDescent="0.25">
      <c r="A327">
        <v>6001008003000050</v>
      </c>
      <c r="B327" t="s">
        <v>84</v>
      </c>
      <c r="C327" s="49">
        <f t="shared" si="4"/>
        <v>0</v>
      </c>
      <c r="D327" s="95">
        <v>1978.07</v>
      </c>
      <c r="E327" s="49">
        <v>1978.07</v>
      </c>
      <c r="P327" s="49">
        <v>1235.07</v>
      </c>
      <c r="Q327" s="49">
        <v>1235.07</v>
      </c>
      <c r="T327" s="88">
        <v>743</v>
      </c>
      <c r="U327">
        <v>743</v>
      </c>
    </row>
    <row r="328" spans="1:27" x14ac:dyDescent="0.25">
      <c r="A328">
        <v>6001008003000050</v>
      </c>
      <c r="B328" t="s">
        <v>294</v>
      </c>
      <c r="C328" s="49">
        <f t="shared" si="4"/>
        <v>0</v>
      </c>
      <c r="T328" s="88"/>
    </row>
    <row r="329" spans="1:27" x14ac:dyDescent="0.25">
      <c r="A329">
        <v>6001008003000070</v>
      </c>
      <c r="B329" t="s">
        <v>85</v>
      </c>
      <c r="C329" s="49">
        <f t="shared" ref="C329:C366" si="5">+E329-D329</f>
        <v>0</v>
      </c>
      <c r="D329" s="95">
        <v>15737.03</v>
      </c>
      <c r="E329" s="49">
        <v>15737.03</v>
      </c>
      <c r="T329" s="87">
        <v>15737.03</v>
      </c>
      <c r="U329" s="49">
        <v>15737.03</v>
      </c>
    </row>
    <row r="330" spans="1:27" x14ac:dyDescent="0.25">
      <c r="A330">
        <v>6001008003000080</v>
      </c>
      <c r="B330" t="s">
        <v>86</v>
      </c>
      <c r="C330" s="49">
        <f t="shared" si="5"/>
        <v>0</v>
      </c>
      <c r="D330" s="83">
        <v>771.7</v>
      </c>
      <c r="E330">
        <v>771.7</v>
      </c>
      <c r="R330">
        <v>331.7</v>
      </c>
      <c r="S330">
        <v>331.7</v>
      </c>
      <c r="T330" s="88">
        <v>240</v>
      </c>
      <c r="U330">
        <v>240</v>
      </c>
      <c r="V330">
        <v>200</v>
      </c>
      <c r="W330">
        <v>200</v>
      </c>
    </row>
    <row r="331" spans="1:27" x14ac:dyDescent="0.25">
      <c r="A331">
        <v>6001008003000080</v>
      </c>
      <c r="B331" t="s">
        <v>154</v>
      </c>
      <c r="C331" s="49">
        <f t="shared" si="5"/>
        <v>0</v>
      </c>
      <c r="D331" s="95">
        <v>2616.9499999999998</v>
      </c>
      <c r="E331" s="49">
        <v>2616.9499999999998</v>
      </c>
      <c r="R331" s="49">
        <v>1178.68</v>
      </c>
      <c r="S331" s="49">
        <v>1178.68</v>
      </c>
      <c r="T331" s="88">
        <v>515</v>
      </c>
      <c r="U331">
        <v>515</v>
      </c>
      <c r="V331">
        <v>673.27</v>
      </c>
      <c r="W331">
        <v>673.27</v>
      </c>
      <c r="X331" s="88">
        <v>250</v>
      </c>
      <c r="Y331">
        <v>250</v>
      </c>
    </row>
    <row r="332" spans="1:27" x14ac:dyDescent="0.25">
      <c r="A332">
        <v>6001008003000080</v>
      </c>
      <c r="B332" t="s">
        <v>295</v>
      </c>
      <c r="C332" s="49">
        <f t="shared" si="5"/>
        <v>0</v>
      </c>
      <c r="D332" s="95">
        <v>48871.78</v>
      </c>
      <c r="E332" s="49">
        <v>48871.78</v>
      </c>
      <c r="T332" s="87">
        <v>48871.78</v>
      </c>
      <c r="U332" s="49">
        <v>48871.78</v>
      </c>
    </row>
    <row r="333" spans="1:27" x14ac:dyDescent="0.25">
      <c r="A333">
        <v>6001008003000100</v>
      </c>
      <c r="B333" t="s">
        <v>396</v>
      </c>
      <c r="C333" s="49">
        <f t="shared" si="5"/>
        <v>0</v>
      </c>
      <c r="D333" s="95">
        <v>11027.17</v>
      </c>
      <c r="E333" s="49">
        <v>11027.17</v>
      </c>
      <c r="R333" s="49">
        <v>10712</v>
      </c>
      <c r="S333" s="49">
        <v>10712</v>
      </c>
      <c r="T333" s="88">
        <v>315.17</v>
      </c>
      <c r="U333">
        <v>315.17</v>
      </c>
    </row>
    <row r="334" spans="1:27" x14ac:dyDescent="0.25">
      <c r="A334">
        <v>6001008003000110</v>
      </c>
      <c r="B334" t="s">
        <v>87</v>
      </c>
      <c r="C334" s="49">
        <f t="shared" si="5"/>
        <v>0</v>
      </c>
      <c r="D334" s="83">
        <v>181.34</v>
      </c>
      <c r="E334">
        <v>181.34</v>
      </c>
      <c r="J334">
        <v>0.04</v>
      </c>
      <c r="K334">
        <v>0.04</v>
      </c>
      <c r="R334">
        <v>0.01</v>
      </c>
      <c r="S334">
        <v>0.01</v>
      </c>
      <c r="T334" s="88">
        <v>26.68</v>
      </c>
      <c r="U334">
        <v>26.68</v>
      </c>
      <c r="Z334" s="59">
        <v>154.61000000000001</v>
      </c>
      <c r="AA334">
        <v>154.61000000000001</v>
      </c>
    </row>
    <row r="335" spans="1:27" x14ac:dyDescent="0.25">
      <c r="A335">
        <v>6001008003000110</v>
      </c>
      <c r="B335" t="s">
        <v>7</v>
      </c>
      <c r="C335" s="49">
        <f t="shared" si="5"/>
        <v>0</v>
      </c>
    </row>
    <row r="336" spans="1:27" x14ac:dyDescent="0.25">
      <c r="A336">
        <v>6001009</v>
      </c>
      <c r="B336" t="s">
        <v>296</v>
      </c>
      <c r="C336" s="49">
        <f t="shared" si="5"/>
        <v>0</v>
      </c>
      <c r="D336" s="95">
        <v>125887.85</v>
      </c>
      <c r="E336" s="49">
        <v>125887.85</v>
      </c>
      <c r="F336" s="52">
        <v>4800</v>
      </c>
      <c r="G336" s="49">
        <v>4800</v>
      </c>
      <c r="R336">
        <v>368.3</v>
      </c>
      <c r="S336">
        <v>368.3</v>
      </c>
      <c r="T336" s="49">
        <v>109727.67</v>
      </c>
      <c r="U336" s="49">
        <v>109727.67</v>
      </c>
      <c r="V336" s="49">
        <v>10991.88</v>
      </c>
      <c r="W336" s="49">
        <v>10991.88</v>
      </c>
    </row>
    <row r="337" spans="1:23" x14ac:dyDescent="0.25">
      <c r="A337">
        <v>600100900100</v>
      </c>
      <c r="B337" t="s">
        <v>296</v>
      </c>
      <c r="C337" s="49">
        <f t="shared" si="5"/>
        <v>0</v>
      </c>
      <c r="D337" s="95">
        <v>125887.85</v>
      </c>
      <c r="E337" s="49">
        <v>125887.85</v>
      </c>
      <c r="F337" s="52">
        <v>4800</v>
      </c>
      <c r="G337" s="49">
        <v>4800</v>
      </c>
      <c r="R337">
        <v>368.3</v>
      </c>
      <c r="S337">
        <v>368.3</v>
      </c>
      <c r="T337" s="49">
        <v>109727.67</v>
      </c>
      <c r="U337" s="49">
        <v>109727.67</v>
      </c>
      <c r="V337" s="53">
        <v>10991.88</v>
      </c>
      <c r="W337" s="49">
        <v>10991.88</v>
      </c>
    </row>
    <row r="338" spans="1:23" x14ac:dyDescent="0.25">
      <c r="A338">
        <v>6001009001000010</v>
      </c>
      <c r="B338" t="s">
        <v>297</v>
      </c>
      <c r="C338" s="49">
        <f t="shared" si="5"/>
        <v>0</v>
      </c>
      <c r="D338" s="95">
        <v>108295.97</v>
      </c>
      <c r="E338" s="49">
        <v>108295.97</v>
      </c>
      <c r="R338">
        <v>368.3</v>
      </c>
      <c r="S338">
        <v>368.3</v>
      </c>
      <c r="T338" s="87">
        <v>107927.67</v>
      </c>
      <c r="U338" s="49">
        <v>107927.67</v>
      </c>
    </row>
    <row r="339" spans="1:23" x14ac:dyDescent="0.25">
      <c r="A339">
        <v>6001009001000020</v>
      </c>
      <c r="B339" t="s">
        <v>298</v>
      </c>
      <c r="C339" s="49">
        <f t="shared" si="5"/>
        <v>0</v>
      </c>
    </row>
    <row r="340" spans="1:23" x14ac:dyDescent="0.25">
      <c r="A340">
        <v>6001009001000020</v>
      </c>
      <c r="B340" t="s">
        <v>397</v>
      </c>
      <c r="C340" s="49">
        <f t="shared" si="5"/>
        <v>0</v>
      </c>
      <c r="D340" s="95">
        <v>10991.88</v>
      </c>
      <c r="E340" s="49">
        <v>10991.88</v>
      </c>
      <c r="V340" s="49">
        <v>10991.88</v>
      </c>
      <c r="W340" s="49">
        <v>10991.88</v>
      </c>
    </row>
    <row r="341" spans="1:23" x14ac:dyDescent="0.25">
      <c r="A341">
        <v>6001009001000020</v>
      </c>
      <c r="B341" t="s">
        <v>299</v>
      </c>
      <c r="C341" s="49">
        <f t="shared" si="5"/>
        <v>0</v>
      </c>
      <c r="D341" s="95">
        <v>6600</v>
      </c>
      <c r="E341" s="49">
        <v>6600</v>
      </c>
      <c r="F341" s="52">
        <v>4800</v>
      </c>
      <c r="G341" s="49">
        <v>4800</v>
      </c>
      <c r="T341" s="87">
        <v>1800</v>
      </c>
      <c r="U341" s="49">
        <v>1800</v>
      </c>
    </row>
    <row r="342" spans="1:23" x14ac:dyDescent="0.25">
      <c r="A342">
        <v>6002</v>
      </c>
      <c r="B342" t="s">
        <v>88</v>
      </c>
      <c r="C342" s="49">
        <f t="shared" si="5"/>
        <v>0</v>
      </c>
      <c r="D342" s="95">
        <v>117944.6</v>
      </c>
      <c r="E342" s="49">
        <v>117944.6</v>
      </c>
      <c r="L342" s="59">
        <v>0.28999999999999998</v>
      </c>
      <c r="M342">
        <v>0.28999999999999998</v>
      </c>
      <c r="T342" s="49">
        <v>117944.31</v>
      </c>
      <c r="U342" s="49">
        <v>117944.31</v>
      </c>
    </row>
    <row r="343" spans="1:23" x14ac:dyDescent="0.25">
      <c r="A343">
        <v>6002001</v>
      </c>
      <c r="B343" t="s">
        <v>89</v>
      </c>
      <c r="C343" s="49">
        <f t="shared" si="5"/>
        <v>0</v>
      </c>
      <c r="D343" s="95">
        <v>117944.6</v>
      </c>
      <c r="E343" s="49">
        <v>117944.6</v>
      </c>
      <c r="L343" s="59">
        <v>0.28999999999999998</v>
      </c>
      <c r="M343">
        <v>0.28999999999999998</v>
      </c>
      <c r="T343" s="49">
        <v>117944.31</v>
      </c>
      <c r="U343" s="49">
        <v>117944.31</v>
      </c>
    </row>
    <row r="344" spans="1:23" x14ac:dyDescent="0.25">
      <c r="A344">
        <v>600200100100</v>
      </c>
      <c r="B344" t="s">
        <v>89</v>
      </c>
      <c r="C344" s="49">
        <f t="shared" si="5"/>
        <v>0</v>
      </c>
      <c r="D344" s="95">
        <v>117944.6</v>
      </c>
      <c r="E344" s="49">
        <v>117944.6</v>
      </c>
      <c r="L344" s="59">
        <v>0.28999999999999998</v>
      </c>
      <c r="M344">
        <v>0.28999999999999998</v>
      </c>
      <c r="T344" s="51">
        <v>117944.31</v>
      </c>
      <c r="U344" s="49">
        <v>117944.31</v>
      </c>
    </row>
    <row r="345" spans="1:23" x14ac:dyDescent="0.25">
      <c r="A345">
        <v>6002001001000010</v>
      </c>
      <c r="B345" t="s">
        <v>300</v>
      </c>
      <c r="C345" s="49">
        <f t="shared" si="5"/>
        <v>0</v>
      </c>
    </row>
    <row r="346" spans="1:23" x14ac:dyDescent="0.25">
      <c r="A346">
        <v>6002001001000020</v>
      </c>
      <c r="B346" t="s">
        <v>398</v>
      </c>
      <c r="C346" s="49">
        <f t="shared" si="5"/>
        <v>0</v>
      </c>
      <c r="D346" s="95">
        <v>110965.26</v>
      </c>
      <c r="E346" s="49">
        <v>110965.26</v>
      </c>
      <c r="T346" s="86">
        <v>110965.26</v>
      </c>
      <c r="U346" s="49">
        <v>110965.26</v>
      </c>
    </row>
    <row r="347" spans="1:23" x14ac:dyDescent="0.25">
      <c r="A347">
        <v>6002001001000030</v>
      </c>
      <c r="B347" t="s">
        <v>90</v>
      </c>
      <c r="C347" s="49">
        <f t="shared" si="5"/>
        <v>0</v>
      </c>
      <c r="D347" s="83">
        <v>13.05</v>
      </c>
      <c r="E347">
        <v>13.05</v>
      </c>
      <c r="L347" s="59">
        <v>0.28999999999999998</v>
      </c>
      <c r="M347">
        <v>0.28999999999999998</v>
      </c>
      <c r="T347" s="89">
        <v>12.76</v>
      </c>
      <c r="U347">
        <v>12.76</v>
      </c>
    </row>
    <row r="348" spans="1:23" x14ac:dyDescent="0.25">
      <c r="A348">
        <v>6002001001000030</v>
      </c>
      <c r="B348" t="s">
        <v>399</v>
      </c>
      <c r="C348" s="49">
        <f t="shared" si="5"/>
        <v>0</v>
      </c>
      <c r="D348" s="95">
        <v>7021.11</v>
      </c>
      <c r="E348" s="49">
        <v>7021.11</v>
      </c>
      <c r="T348" s="86">
        <v>7021.11</v>
      </c>
      <c r="U348" s="49">
        <v>7021.11</v>
      </c>
    </row>
    <row r="349" spans="1:23" x14ac:dyDescent="0.25">
      <c r="A349">
        <v>6002001001000040</v>
      </c>
      <c r="B349" t="s">
        <v>400</v>
      </c>
      <c r="C349" s="49">
        <f t="shared" si="5"/>
        <v>0</v>
      </c>
      <c r="D349" s="83">
        <v>-54.82</v>
      </c>
      <c r="E349">
        <v>-54.82</v>
      </c>
      <c r="T349" s="89">
        <v>-54.82</v>
      </c>
      <c r="U349">
        <v>-54.82</v>
      </c>
    </row>
    <row r="350" spans="1:23" x14ac:dyDescent="0.25">
      <c r="A350">
        <v>6002002</v>
      </c>
      <c r="B350" t="s">
        <v>91</v>
      </c>
      <c r="C350" s="49">
        <f t="shared" si="5"/>
        <v>0</v>
      </c>
    </row>
    <row r="351" spans="1:23" x14ac:dyDescent="0.25">
      <c r="A351">
        <v>600200200100</v>
      </c>
      <c r="B351" t="s">
        <v>92</v>
      </c>
      <c r="C351" s="49">
        <f t="shared" si="5"/>
        <v>0</v>
      </c>
    </row>
    <row r="352" spans="1:23" x14ac:dyDescent="0.25">
      <c r="A352">
        <v>6002002001000010</v>
      </c>
      <c r="B352" t="s">
        <v>401</v>
      </c>
      <c r="C352" s="49">
        <f t="shared" si="5"/>
        <v>0</v>
      </c>
    </row>
    <row r="353" spans="1:21" x14ac:dyDescent="0.25">
      <c r="A353">
        <v>6002003</v>
      </c>
      <c r="B353" t="s">
        <v>93</v>
      </c>
      <c r="C353" s="49">
        <f t="shared" si="5"/>
        <v>0</v>
      </c>
    </row>
    <row r="354" spans="1:21" x14ac:dyDescent="0.25">
      <c r="A354">
        <v>600200300500</v>
      </c>
      <c r="B354" t="s">
        <v>94</v>
      </c>
      <c r="C354" s="49">
        <f t="shared" si="5"/>
        <v>0</v>
      </c>
    </row>
    <row r="355" spans="1:21" x14ac:dyDescent="0.25">
      <c r="A355">
        <v>6003</v>
      </c>
      <c r="B355" t="s">
        <v>95</v>
      </c>
      <c r="C355" s="49">
        <f t="shared" si="5"/>
        <v>0</v>
      </c>
    </row>
    <row r="356" spans="1:21" x14ac:dyDescent="0.25">
      <c r="A356">
        <v>6003001</v>
      </c>
      <c r="B356" t="s">
        <v>95</v>
      </c>
      <c r="C356" s="49">
        <f t="shared" si="5"/>
        <v>0</v>
      </c>
    </row>
    <row r="357" spans="1:21" x14ac:dyDescent="0.25">
      <c r="A357">
        <v>600300100100</v>
      </c>
      <c r="B357" t="s">
        <v>96</v>
      </c>
      <c r="C357" s="49">
        <f t="shared" si="5"/>
        <v>0</v>
      </c>
    </row>
    <row r="358" spans="1:21" x14ac:dyDescent="0.25">
      <c r="A358">
        <v>6003001001000030</v>
      </c>
      <c r="B358" t="s">
        <v>402</v>
      </c>
      <c r="C358" s="49">
        <f t="shared" si="5"/>
        <v>0</v>
      </c>
    </row>
    <row r="359" spans="1:21" x14ac:dyDescent="0.25">
      <c r="A359">
        <v>600300100200</v>
      </c>
      <c r="B359" t="s">
        <v>97</v>
      </c>
      <c r="C359" s="49">
        <f t="shared" si="5"/>
        <v>0</v>
      </c>
    </row>
    <row r="360" spans="1:21" x14ac:dyDescent="0.25">
      <c r="A360">
        <v>600300100300</v>
      </c>
      <c r="B360" t="s">
        <v>98</v>
      </c>
      <c r="C360" s="49">
        <f t="shared" si="5"/>
        <v>0</v>
      </c>
    </row>
    <row r="361" spans="1:21" x14ac:dyDescent="0.25">
      <c r="A361">
        <v>6004</v>
      </c>
      <c r="B361" t="s">
        <v>99</v>
      </c>
      <c r="C361" s="49">
        <f t="shared" si="5"/>
        <v>0</v>
      </c>
      <c r="D361" s="83">
        <v>117.33</v>
      </c>
      <c r="E361">
        <v>117.33</v>
      </c>
      <c r="T361">
        <v>117.33</v>
      </c>
      <c r="U361">
        <v>117.33</v>
      </c>
    </row>
    <row r="362" spans="1:21" x14ac:dyDescent="0.25">
      <c r="A362">
        <v>6004001</v>
      </c>
      <c r="B362" t="s">
        <v>100</v>
      </c>
      <c r="C362" s="49">
        <f t="shared" si="5"/>
        <v>0</v>
      </c>
      <c r="D362" s="83">
        <v>117.33</v>
      </c>
      <c r="E362">
        <v>117.33</v>
      </c>
      <c r="T362">
        <v>117.33</v>
      </c>
      <c r="U362">
        <v>117.33</v>
      </c>
    </row>
    <row r="363" spans="1:21" x14ac:dyDescent="0.25">
      <c r="A363">
        <v>600400100100</v>
      </c>
      <c r="B363" t="s">
        <v>100</v>
      </c>
      <c r="C363" s="49">
        <f t="shared" si="5"/>
        <v>0</v>
      </c>
      <c r="D363" s="83">
        <v>117.33</v>
      </c>
      <c r="E363">
        <v>117.33</v>
      </c>
      <c r="T363">
        <v>117.33</v>
      </c>
      <c r="U363">
        <v>117.33</v>
      </c>
    </row>
    <row r="364" spans="1:21" x14ac:dyDescent="0.25">
      <c r="A364">
        <v>6004001001000010</v>
      </c>
      <c r="B364" t="s">
        <v>101</v>
      </c>
      <c r="C364" s="49">
        <f t="shared" si="5"/>
        <v>0</v>
      </c>
    </row>
    <row r="365" spans="1:21" x14ac:dyDescent="0.25">
      <c r="A365">
        <v>6004001001000020</v>
      </c>
      <c r="B365" t="s">
        <v>102</v>
      </c>
      <c r="C365" s="49">
        <f t="shared" si="5"/>
        <v>0</v>
      </c>
    </row>
    <row r="366" spans="1:21" x14ac:dyDescent="0.25">
      <c r="A366">
        <v>6004001001000030</v>
      </c>
      <c r="B366" t="s">
        <v>103</v>
      </c>
      <c r="C366" s="49">
        <f t="shared" si="5"/>
        <v>0</v>
      </c>
      <c r="D366" s="83">
        <v>117.33</v>
      </c>
      <c r="E366">
        <v>117.33</v>
      </c>
      <c r="T366" s="89">
        <v>117.33</v>
      </c>
      <c r="U366">
        <v>117.33</v>
      </c>
    </row>
    <row r="367" spans="1:21" x14ac:dyDescent="0.25">
      <c r="A367">
        <v>6004002</v>
      </c>
      <c r="B367" t="s">
        <v>302</v>
      </c>
    </row>
    <row r="368" spans="1:21" x14ac:dyDescent="0.25">
      <c r="A368">
        <v>600400200100</v>
      </c>
      <c r="B368" t="s">
        <v>303</v>
      </c>
    </row>
    <row r="369" spans="1:30" x14ac:dyDescent="0.25">
      <c r="A369">
        <v>600400200200</v>
      </c>
      <c r="B369" t="s">
        <v>304</v>
      </c>
    </row>
    <row r="370" spans="1:30" x14ac:dyDescent="0.25">
      <c r="A370">
        <v>7</v>
      </c>
      <c r="B370" t="s">
        <v>104</v>
      </c>
      <c r="F370" s="52">
        <v>-395864.79</v>
      </c>
      <c r="G370" s="49">
        <v>-395864.79</v>
      </c>
      <c r="H370" s="52">
        <v>14732</v>
      </c>
      <c r="I370" s="49">
        <v>14732</v>
      </c>
      <c r="J370" s="49">
        <v>427837.67</v>
      </c>
      <c r="K370" s="49">
        <v>427837.67</v>
      </c>
      <c r="L370" s="52">
        <v>-21649873.539999999</v>
      </c>
      <c r="M370" s="49">
        <v>-21649873.539999999</v>
      </c>
      <c r="N370" s="49">
        <v>4588.3</v>
      </c>
      <c r="O370">
        <v>70</v>
      </c>
      <c r="P370" s="49">
        <v>1434827.97</v>
      </c>
      <c r="Q370" s="49">
        <v>1434827.97</v>
      </c>
      <c r="R370" s="49">
        <v>1070213.93</v>
      </c>
      <c r="S370" s="49">
        <v>1070213.93</v>
      </c>
      <c r="T370" s="49">
        <v>-5541342.04</v>
      </c>
      <c r="U370" s="49">
        <v>-5541342.04</v>
      </c>
      <c r="V370" s="49">
        <v>1558289.85</v>
      </c>
      <c r="W370" s="49">
        <v>1558289.85</v>
      </c>
      <c r="X370" s="49">
        <v>-451690.97</v>
      </c>
      <c r="Y370" s="49">
        <v>-451690.97</v>
      </c>
      <c r="Z370" s="52">
        <v>90784.28</v>
      </c>
      <c r="AA370" s="49">
        <v>90784.28</v>
      </c>
      <c r="AC370" s="49">
        <v>889039.23</v>
      </c>
      <c r="AD370" s="49">
        <v>889039.23</v>
      </c>
    </row>
    <row r="371" spans="1:30" x14ac:dyDescent="0.25">
      <c r="A371">
        <v>7001</v>
      </c>
      <c r="B371" t="s">
        <v>305</v>
      </c>
      <c r="F371" s="52">
        <v>-252303.21</v>
      </c>
      <c r="G371" s="49">
        <v>-252303.21</v>
      </c>
      <c r="H371" s="52">
        <v>16558.84</v>
      </c>
      <c r="I371" s="49">
        <v>16558.84</v>
      </c>
      <c r="J371" s="49">
        <v>528473.68000000005</v>
      </c>
      <c r="K371" s="49">
        <v>528473.68000000005</v>
      </c>
      <c r="L371" s="52">
        <v>-3520535.87</v>
      </c>
      <c r="M371" s="49">
        <v>-3520535.87</v>
      </c>
      <c r="N371">
        <v>286.24</v>
      </c>
      <c r="O371" s="49">
        <v>2490</v>
      </c>
      <c r="P371" s="49">
        <v>1407427.78</v>
      </c>
      <c r="Q371" s="49">
        <v>1407427.78</v>
      </c>
      <c r="R371" s="49">
        <v>2519827.16</v>
      </c>
      <c r="S371" s="49">
        <v>2519827.16</v>
      </c>
      <c r="T371" s="49">
        <v>-4525513.9000000004</v>
      </c>
      <c r="U371" s="49">
        <v>-4525513.9000000004</v>
      </c>
      <c r="V371" s="49">
        <v>1649371.45</v>
      </c>
      <c r="W371" s="49">
        <v>1649371.45</v>
      </c>
      <c r="X371" s="49">
        <v>-82126.94</v>
      </c>
      <c r="Y371" s="49">
        <v>-82126.94</v>
      </c>
      <c r="Z371" s="52">
        <v>-46907.94</v>
      </c>
      <c r="AA371" s="49">
        <v>-46907.94</v>
      </c>
      <c r="AC371" s="49">
        <v>889574.95</v>
      </c>
      <c r="AD371" s="49">
        <v>889574.95</v>
      </c>
    </row>
    <row r="372" spans="1:30" x14ac:dyDescent="0.25">
      <c r="A372">
        <v>7002</v>
      </c>
      <c r="B372" t="s">
        <v>306</v>
      </c>
      <c r="F372" s="52">
        <v>-143561.57999999999</v>
      </c>
      <c r="G372" s="49">
        <v>-143561.57999999999</v>
      </c>
      <c r="H372" s="52">
        <v>-1826.84</v>
      </c>
      <c r="I372" s="49">
        <v>-1826.84</v>
      </c>
      <c r="J372" s="49">
        <v>-100636.01</v>
      </c>
      <c r="K372" s="49">
        <v>-100636.01</v>
      </c>
      <c r="L372" s="52">
        <v>-18129337.670000002</v>
      </c>
      <c r="M372" s="49">
        <v>-18129337.670000002</v>
      </c>
      <c r="N372" s="49">
        <v>4302.0600000000004</v>
      </c>
      <c r="O372" s="49">
        <v>-2420</v>
      </c>
      <c r="P372" s="49">
        <v>27400.19</v>
      </c>
      <c r="Q372" s="49">
        <v>27400.19</v>
      </c>
      <c r="R372" s="49">
        <v>-1449613.23</v>
      </c>
      <c r="S372" s="49">
        <v>-1449613.23</v>
      </c>
      <c r="T372" s="49">
        <v>-1015828.14</v>
      </c>
      <c r="U372" s="49">
        <v>-1015828.14</v>
      </c>
      <c r="V372" s="49">
        <v>-91081.600000000006</v>
      </c>
      <c r="W372" s="49">
        <v>-91081.600000000006</v>
      </c>
      <c r="X372" s="49">
        <v>-369564.03</v>
      </c>
      <c r="Y372" s="49">
        <v>-369564.03</v>
      </c>
      <c r="Z372" s="52">
        <v>137692.22</v>
      </c>
      <c r="AA372" s="49">
        <v>137692.22</v>
      </c>
      <c r="AC372">
        <v>-535.72</v>
      </c>
      <c r="AD372">
        <v>-535.72</v>
      </c>
    </row>
    <row r="373" spans="1:30" x14ac:dyDescent="0.25">
      <c r="A373">
        <v>7003</v>
      </c>
      <c r="B373" t="s">
        <v>307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53"/>
  <sheetViews>
    <sheetView workbookViewId="0">
      <pane ySplit="1" topLeftCell="A2" activePane="bottomLeft" state="frozen"/>
      <selection activeCell="B1" sqref="B1"/>
      <selection pane="bottomLeft" activeCell="B10" sqref="B10"/>
    </sheetView>
  </sheetViews>
  <sheetFormatPr defaultRowHeight="15" x14ac:dyDescent="0.25"/>
  <cols>
    <col min="1" max="1" width="25.85546875" bestFit="1" customWidth="1"/>
    <col min="2" max="2" width="54.42578125" customWidth="1"/>
    <col min="3" max="3" width="17.42578125" hidden="1" customWidth="1"/>
    <col min="4" max="4" width="17.85546875" hidden="1" customWidth="1"/>
    <col min="5" max="5" width="16.7109375" hidden="1" customWidth="1"/>
    <col min="6" max="8" width="15.140625" hidden="1" customWidth="1"/>
    <col min="9" max="11" width="15.140625" customWidth="1"/>
    <col min="12" max="12" width="15.7109375" customWidth="1"/>
    <col min="13" max="13" width="13.5703125" customWidth="1"/>
    <col min="14" max="14" width="19" customWidth="1"/>
    <col min="15" max="15" width="17.140625" customWidth="1"/>
    <col min="16" max="16" width="12.85546875" hidden="1" customWidth="1"/>
    <col min="17" max="17" width="15.42578125" hidden="1" customWidth="1"/>
    <col min="18" max="18" width="20.28515625" customWidth="1"/>
    <col min="19" max="19" width="16.42578125" customWidth="1"/>
    <col min="20" max="20" width="14.7109375" customWidth="1"/>
    <col min="21" max="21" width="15.140625" customWidth="1"/>
    <col min="22" max="22" width="14.7109375" customWidth="1"/>
    <col min="23" max="23" width="13.42578125" customWidth="1"/>
    <col min="24" max="24" width="18.5703125" hidden="1" customWidth="1"/>
    <col min="25" max="25" width="18" bestFit="1" customWidth="1"/>
  </cols>
  <sheetData>
    <row r="1" spans="1:79" ht="60.75" customHeight="1" x14ac:dyDescent="0.25">
      <c r="A1" s="8" t="s">
        <v>0</v>
      </c>
      <c r="B1" s="9" t="s">
        <v>1</v>
      </c>
      <c r="C1" s="8" t="s">
        <v>310</v>
      </c>
      <c r="D1" s="8" t="s">
        <v>322</v>
      </c>
      <c r="E1" s="8" t="s">
        <v>311</v>
      </c>
      <c r="F1" s="8" t="s">
        <v>329</v>
      </c>
      <c r="G1" s="8" t="s">
        <v>334</v>
      </c>
      <c r="H1" s="8" t="s">
        <v>341</v>
      </c>
      <c r="I1" s="8" t="s">
        <v>337</v>
      </c>
      <c r="J1" s="8" t="s">
        <v>428</v>
      </c>
      <c r="K1" s="8" t="s">
        <v>342</v>
      </c>
      <c r="L1" s="8" t="s">
        <v>105</v>
      </c>
      <c r="M1" s="8" t="s">
        <v>106</v>
      </c>
      <c r="N1" s="8" t="s">
        <v>107</v>
      </c>
      <c r="O1" s="8" t="s">
        <v>108</v>
      </c>
      <c r="P1" s="8" t="s">
        <v>109</v>
      </c>
      <c r="Q1" s="8" t="s">
        <v>110</v>
      </c>
      <c r="R1" s="8" t="s">
        <v>111</v>
      </c>
      <c r="S1" s="8" t="s">
        <v>112</v>
      </c>
      <c r="T1" s="8" t="s">
        <v>113</v>
      </c>
      <c r="U1" s="8" t="s">
        <v>114</v>
      </c>
      <c r="V1" s="8" t="s">
        <v>115</v>
      </c>
      <c r="W1" s="8" t="s">
        <v>116</v>
      </c>
      <c r="X1" s="8" t="s">
        <v>117</v>
      </c>
      <c r="Y1" s="8" t="s">
        <v>118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24.75" customHeight="1" x14ac:dyDescent="0.25">
      <c r="A2" s="10"/>
      <c r="B2" s="11" t="s">
        <v>326</v>
      </c>
      <c r="C2" s="10" t="e">
        <v>#REF!</v>
      </c>
      <c r="D2" s="10">
        <v>1142432.5099999998</v>
      </c>
      <c r="E2" s="10">
        <v>590752.59999999963</v>
      </c>
      <c r="F2" s="10">
        <f t="shared" ref="F2:I2" si="0">+F3+F125</f>
        <v>717054</v>
      </c>
      <c r="G2" s="10">
        <f t="shared" si="0"/>
        <v>-1104616</v>
      </c>
      <c r="H2" s="10">
        <f t="shared" si="0"/>
        <v>-2111670</v>
      </c>
      <c r="I2" s="10">
        <f t="shared" si="0"/>
        <v>-339937</v>
      </c>
      <c r="J2" s="10">
        <f>-333809.279999999-0.4</f>
        <v>-333809.679999999</v>
      </c>
      <c r="K2" s="10">
        <v>-181461.3362139985</v>
      </c>
      <c r="L2" s="10">
        <v>43800</v>
      </c>
      <c r="M2" s="10">
        <v>40000</v>
      </c>
      <c r="N2" s="10">
        <v>163262</v>
      </c>
      <c r="O2" s="10">
        <v>-775186.33621400036</v>
      </c>
      <c r="P2" s="10">
        <v>0</v>
      </c>
      <c r="Q2" s="10">
        <v>0</v>
      </c>
      <c r="R2" s="10">
        <v>104171</v>
      </c>
      <c r="S2" s="10">
        <v>435857</v>
      </c>
      <c r="T2" s="10">
        <v>-650824</v>
      </c>
      <c r="U2" s="10">
        <v>279970</v>
      </c>
      <c r="V2" s="10">
        <v>7936</v>
      </c>
      <c r="W2" s="10">
        <v>-11447</v>
      </c>
      <c r="X2" s="10">
        <v>0</v>
      </c>
      <c r="Y2" s="10">
        <v>181000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5.75" x14ac:dyDescent="0.25">
      <c r="A3" s="12">
        <v>5</v>
      </c>
      <c r="B3" s="13" t="s">
        <v>2</v>
      </c>
      <c r="C3" s="12">
        <v>-11566600</v>
      </c>
      <c r="D3" s="12">
        <v>-11360278.66</v>
      </c>
      <c r="E3" s="12">
        <v>-11968200</v>
      </c>
      <c r="F3" s="12">
        <f>+F5+F24+F29+F41+F48+F54+F62+F76+F78+F82+F85+F88+F92+F98+F104+F111</f>
        <v>-11655302</v>
      </c>
      <c r="G3" s="12">
        <f>+G5+G24+G29+G41+G48+G54+G62+G76+G78+G82+G85+G88+G92+G98+G104+G108+G109+G111</f>
        <v>-13745093</v>
      </c>
      <c r="H3" s="12">
        <f>+H5+H24+H29+H41+H48+H54+H62+H76+H78+H82+H85+H88+H92+H98+H104+H108+H109+H111</f>
        <v>-13864958</v>
      </c>
      <c r="I3" s="12">
        <v>-11942900</v>
      </c>
      <c r="J3" s="12">
        <v>-12145357.309999999</v>
      </c>
      <c r="K3" s="12">
        <v>-11742232.77</v>
      </c>
      <c r="L3" s="12">
        <v>-45000</v>
      </c>
      <c r="M3" s="12">
        <v>-15000</v>
      </c>
      <c r="N3" s="12">
        <v>-58500</v>
      </c>
      <c r="O3" s="12">
        <v>-4537600.7700000005</v>
      </c>
      <c r="P3" s="12">
        <v>0</v>
      </c>
      <c r="Q3" s="12">
        <v>0</v>
      </c>
      <c r="R3" s="12">
        <v>-182000</v>
      </c>
      <c r="S3" s="12">
        <v>-3643400</v>
      </c>
      <c r="T3" s="12">
        <v>-2246977</v>
      </c>
      <c r="U3" s="12">
        <v>-276500</v>
      </c>
      <c r="V3" s="12">
        <v>-517255</v>
      </c>
      <c r="W3" s="12">
        <v>-220000</v>
      </c>
      <c r="X3" s="12">
        <v>0</v>
      </c>
      <c r="Y3" s="12">
        <v>0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5.75" x14ac:dyDescent="0.25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5.75" x14ac:dyDescent="0.25">
      <c r="A5" s="14">
        <v>5001001</v>
      </c>
      <c r="B5" s="15" t="s">
        <v>3</v>
      </c>
      <c r="C5" s="14">
        <v>-2587000</v>
      </c>
      <c r="D5" s="14">
        <v>-2215125</v>
      </c>
      <c r="E5" s="14">
        <v>-2290000</v>
      </c>
      <c r="F5" s="14">
        <f>+F8+F14+F18+F21</f>
        <v>-2364845</v>
      </c>
      <c r="G5" s="14">
        <f>+G6+G7+G8+G14+G18+G21</f>
        <v>-2843523</v>
      </c>
      <c r="H5" s="14">
        <f t="shared" ref="H5" si="1">+H6+H7+H8+H14+H18+H21</f>
        <v>-4885804</v>
      </c>
      <c r="I5" s="14">
        <v>-2950900</v>
      </c>
      <c r="J5" s="14">
        <v>-3587227.44</v>
      </c>
      <c r="K5" s="14">
        <v>-3114377</v>
      </c>
      <c r="L5" s="14">
        <v>-5000</v>
      </c>
      <c r="M5" s="14">
        <v>-15000</v>
      </c>
      <c r="N5" s="14">
        <v>-5000</v>
      </c>
      <c r="O5" s="14">
        <v>-180000</v>
      </c>
      <c r="P5" s="14">
        <v>0</v>
      </c>
      <c r="Q5" s="14">
        <v>0</v>
      </c>
      <c r="R5" s="14">
        <v>-22000</v>
      </c>
      <c r="S5" s="14">
        <v>-603400</v>
      </c>
      <c r="T5" s="14">
        <v>-2123977</v>
      </c>
      <c r="U5" s="14">
        <v>-80000</v>
      </c>
      <c r="V5" s="14">
        <v>-80000</v>
      </c>
      <c r="W5" s="14">
        <v>0</v>
      </c>
      <c r="X5" s="14">
        <v>0</v>
      </c>
      <c r="Y5" s="14">
        <v>0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5.75" x14ac:dyDescent="0.25">
      <c r="A6" s="16">
        <v>500100100100</v>
      </c>
      <c r="B6" s="17" t="s">
        <v>4</v>
      </c>
      <c r="C6" s="16"/>
      <c r="D6" s="16"/>
      <c r="E6" s="16"/>
      <c r="F6" s="16"/>
      <c r="G6" s="16">
        <v>-5820</v>
      </c>
      <c r="H6" s="16">
        <v>0</v>
      </c>
      <c r="I6" s="16"/>
      <c r="J6" s="16">
        <v>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ht="15.75" x14ac:dyDescent="0.25">
      <c r="A7" s="16">
        <v>500100100200</v>
      </c>
      <c r="B7" s="17" t="s">
        <v>5</v>
      </c>
      <c r="C7" s="16"/>
      <c r="D7" s="16"/>
      <c r="E7" s="16"/>
      <c r="F7" s="16"/>
      <c r="G7" s="16">
        <v>-23000</v>
      </c>
      <c r="H7" s="16">
        <v>0</v>
      </c>
      <c r="I7" s="16"/>
      <c r="J7" s="16">
        <v>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79" ht="15.75" x14ac:dyDescent="0.25">
      <c r="A8" s="18">
        <v>500100100300</v>
      </c>
      <c r="B8" s="19" t="s">
        <v>119</v>
      </c>
      <c r="C8" s="18">
        <v>-1501000</v>
      </c>
      <c r="D8" s="18">
        <v>-1738227</v>
      </c>
      <c r="E8" s="18">
        <v>-1535000</v>
      </c>
      <c r="F8" s="18">
        <v>-1545900</v>
      </c>
      <c r="G8" s="18">
        <f>+G9+G10+G11+G12+G13</f>
        <v>-1482617</v>
      </c>
      <c r="H8" s="18">
        <f t="shared" ref="H8" si="2">+H9+H10+H11+H12+H13</f>
        <v>-2123439</v>
      </c>
      <c r="I8" s="18">
        <v>-1715900</v>
      </c>
      <c r="J8" s="18">
        <v>-1750206.17</v>
      </c>
      <c r="K8" s="18">
        <v>-1650400</v>
      </c>
      <c r="L8" s="18">
        <v>-5000</v>
      </c>
      <c r="M8" s="18">
        <v>-15000</v>
      </c>
      <c r="N8" s="18">
        <v>-5000</v>
      </c>
      <c r="O8" s="18">
        <v>-180000</v>
      </c>
      <c r="P8" s="18">
        <v>0</v>
      </c>
      <c r="Q8" s="18">
        <v>0</v>
      </c>
      <c r="R8" s="18">
        <v>-22000</v>
      </c>
      <c r="S8" s="18">
        <v>-168400</v>
      </c>
      <c r="T8" s="18">
        <v>-1095000</v>
      </c>
      <c r="U8" s="18">
        <v>-80000</v>
      </c>
      <c r="V8" s="18">
        <v>-80000</v>
      </c>
      <c r="W8" s="18">
        <v>0</v>
      </c>
      <c r="X8" s="18">
        <v>0</v>
      </c>
      <c r="Y8" s="18">
        <v>0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15.75" x14ac:dyDescent="0.25">
      <c r="A9" s="16">
        <v>5001001003000010</v>
      </c>
      <c r="B9" s="17" t="s">
        <v>120</v>
      </c>
      <c r="C9" s="16">
        <v>-1100000</v>
      </c>
      <c r="D9" s="16">
        <v>-1145518</v>
      </c>
      <c r="E9" s="20">
        <v>-1500000</v>
      </c>
      <c r="F9" s="20">
        <v>-1371751</v>
      </c>
      <c r="G9" s="20">
        <v>-1240165</v>
      </c>
      <c r="H9" s="20">
        <v>-1200691</v>
      </c>
      <c r="I9" s="20">
        <v>-1200000</v>
      </c>
      <c r="J9" s="16">
        <v>-1182411.3999999999</v>
      </c>
      <c r="K9" s="20">
        <v>-1080000</v>
      </c>
      <c r="L9" s="20">
        <v>0</v>
      </c>
      <c r="M9" s="20">
        <v>0</v>
      </c>
      <c r="N9" s="20">
        <v>0</v>
      </c>
      <c r="O9" s="25"/>
      <c r="P9" s="25"/>
      <c r="Q9" s="25"/>
      <c r="R9" s="25"/>
      <c r="S9" s="20">
        <v>0</v>
      </c>
      <c r="T9" s="20">
        <v>-1080000</v>
      </c>
      <c r="U9" s="25"/>
      <c r="V9" s="25"/>
      <c r="W9" s="25"/>
      <c r="X9" s="25"/>
      <c r="Y9" s="25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15.75" x14ac:dyDescent="0.25">
      <c r="A10" s="16">
        <v>5001005001000050</v>
      </c>
      <c r="B10" s="17" t="s">
        <v>144</v>
      </c>
      <c r="C10" s="16">
        <v>0</v>
      </c>
      <c r="D10" s="16">
        <v>31066</v>
      </c>
      <c r="E10" s="20">
        <v>400000</v>
      </c>
      <c r="F10" s="20">
        <v>133713</v>
      </c>
      <c r="G10" s="20">
        <v>121252</v>
      </c>
      <c r="H10" s="20">
        <v>68568</v>
      </c>
      <c r="I10" s="20">
        <v>100000</v>
      </c>
      <c r="J10" s="16">
        <v>221652.19</v>
      </c>
      <c r="K10" s="20">
        <v>100000</v>
      </c>
      <c r="L10" s="20">
        <v>0</v>
      </c>
      <c r="M10" s="20">
        <v>0</v>
      </c>
      <c r="N10" s="20">
        <v>0</v>
      </c>
      <c r="O10" s="25"/>
      <c r="P10" s="25"/>
      <c r="Q10" s="25"/>
      <c r="R10" s="25"/>
      <c r="S10" s="20">
        <v>0</v>
      </c>
      <c r="T10" s="20">
        <v>100000</v>
      </c>
      <c r="U10" s="25"/>
      <c r="V10" s="25"/>
      <c r="W10" s="25"/>
      <c r="X10" s="25"/>
      <c r="Y10" s="25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5.75" x14ac:dyDescent="0.25">
      <c r="A11" s="16">
        <v>5001001003000030</v>
      </c>
      <c r="B11" s="21" t="s">
        <v>121</v>
      </c>
      <c r="C11" s="16">
        <v>-401000</v>
      </c>
      <c r="D11" s="16">
        <v>-623775</v>
      </c>
      <c r="E11" s="16">
        <v>-435000</v>
      </c>
      <c r="F11" s="16">
        <v>-307864</v>
      </c>
      <c r="G11" s="20">
        <v>-348474</v>
      </c>
      <c r="H11" s="20">
        <v>-763524</v>
      </c>
      <c r="I11" s="20">
        <v>-381500</v>
      </c>
      <c r="J11" s="16">
        <v>-500656.65</v>
      </c>
      <c r="K11" s="20">
        <v>-547000</v>
      </c>
      <c r="L11" s="20">
        <v>-5000</v>
      </c>
      <c r="M11" s="20">
        <v>-15000</v>
      </c>
      <c r="N11" s="20">
        <v>-5000</v>
      </c>
      <c r="O11" s="20">
        <v>-180000</v>
      </c>
      <c r="P11" s="20"/>
      <c r="Q11" s="20"/>
      <c r="R11" s="20">
        <v>-22000</v>
      </c>
      <c r="S11" s="20">
        <v>-70000</v>
      </c>
      <c r="T11" s="20">
        <v>-90000</v>
      </c>
      <c r="U11" s="20">
        <v>-80000</v>
      </c>
      <c r="V11" s="20">
        <v>-80000</v>
      </c>
      <c r="W11" s="20"/>
      <c r="X11" s="20"/>
      <c r="Y11" s="20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79" ht="15.75" x14ac:dyDescent="0.25">
      <c r="A12" s="16"/>
      <c r="B12" s="21" t="s">
        <v>331</v>
      </c>
      <c r="C12" s="16"/>
      <c r="D12" s="16"/>
      <c r="E12" s="16"/>
      <c r="F12" s="16"/>
      <c r="G12" s="20">
        <v>-3630</v>
      </c>
      <c r="H12" s="20">
        <v>-41057</v>
      </c>
      <c r="I12" s="20">
        <v>-40000</v>
      </c>
      <c r="J12" s="16">
        <v>-22004.63</v>
      </c>
      <c r="K12" s="20">
        <v>-25000</v>
      </c>
      <c r="L12" s="20">
        <v>0</v>
      </c>
      <c r="M12" s="20">
        <v>0</v>
      </c>
      <c r="N12" s="20">
        <v>0</v>
      </c>
      <c r="O12" s="20"/>
      <c r="P12" s="20"/>
      <c r="Q12" s="20"/>
      <c r="R12" s="20"/>
      <c r="S12" s="20">
        <v>0</v>
      </c>
      <c r="T12" s="20">
        <v>-25000</v>
      </c>
      <c r="U12" s="20"/>
      <c r="V12" s="20"/>
      <c r="W12" s="20"/>
      <c r="X12" s="20"/>
      <c r="Y12" s="20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</row>
    <row r="13" spans="1:79" ht="15.75" x14ac:dyDescent="0.25">
      <c r="A13" s="16"/>
      <c r="B13" s="21" t="s">
        <v>332</v>
      </c>
      <c r="C13" s="16"/>
      <c r="D13" s="16"/>
      <c r="E13" s="16"/>
      <c r="F13" s="16"/>
      <c r="G13" s="20">
        <v>-11600</v>
      </c>
      <c r="H13" s="20">
        <v>-186735</v>
      </c>
      <c r="I13" s="20">
        <v>-194400</v>
      </c>
      <c r="J13" s="16">
        <v>-266786.08</v>
      </c>
      <c r="K13" s="20">
        <v>-98400</v>
      </c>
      <c r="L13" s="20">
        <v>0</v>
      </c>
      <c r="M13" s="20">
        <v>0</v>
      </c>
      <c r="N13" s="20">
        <v>0</v>
      </c>
      <c r="O13" s="20"/>
      <c r="P13" s="20"/>
      <c r="Q13" s="20"/>
      <c r="R13" s="20"/>
      <c r="S13" s="20">
        <v>-98400</v>
      </c>
      <c r="T13" s="20">
        <v>0</v>
      </c>
      <c r="U13" s="20"/>
      <c r="V13" s="20"/>
      <c r="W13" s="20"/>
      <c r="X13" s="20"/>
      <c r="Y13" s="20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79" ht="15.75" x14ac:dyDescent="0.25">
      <c r="A14" s="16">
        <v>500100100400</v>
      </c>
      <c r="B14" s="19" t="s">
        <v>315</v>
      </c>
      <c r="C14" s="16"/>
      <c r="D14" s="16"/>
      <c r="E14" s="18">
        <v>-435000</v>
      </c>
      <c r="F14" s="18">
        <v>-487987</v>
      </c>
      <c r="G14" s="18">
        <f>+G15+G16+G17</f>
        <v>-431056</v>
      </c>
      <c r="H14" s="18">
        <f t="shared" ref="H14" si="3">+H15+H16+H17</f>
        <v>-473056</v>
      </c>
      <c r="I14" s="18">
        <v>-435000</v>
      </c>
      <c r="J14" s="18">
        <v>-431056.27</v>
      </c>
      <c r="K14" s="18">
        <v>-435000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-435000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1:79" ht="15.75" x14ac:dyDescent="0.25">
      <c r="A15" s="22">
        <v>5001001004000010</v>
      </c>
      <c r="B15" s="17" t="s">
        <v>314</v>
      </c>
      <c r="C15" s="16">
        <v>0</v>
      </c>
      <c r="D15" s="16"/>
      <c r="E15" s="16">
        <v>-435000</v>
      </c>
      <c r="F15" s="16">
        <v>-435859</v>
      </c>
      <c r="G15" s="20">
        <v>-431056</v>
      </c>
      <c r="H15" s="20">
        <v>-473056</v>
      </c>
      <c r="I15" s="20">
        <v>-435000</v>
      </c>
      <c r="J15" s="16">
        <v>-431056.27</v>
      </c>
      <c r="K15" s="20">
        <v>-435000</v>
      </c>
      <c r="L15" s="20"/>
      <c r="M15" s="20"/>
      <c r="N15" s="20"/>
      <c r="O15" s="20"/>
      <c r="P15" s="20"/>
      <c r="Q15" s="20"/>
      <c r="R15" s="20"/>
      <c r="S15" s="20">
        <v>-435000</v>
      </c>
      <c r="T15" s="20"/>
      <c r="U15" s="20"/>
      <c r="V15" s="20"/>
      <c r="W15" s="20"/>
      <c r="X15" s="20"/>
      <c r="Y15" s="2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79" ht="15.75" hidden="1" x14ac:dyDescent="0.25">
      <c r="A16" s="22"/>
      <c r="B16" s="17"/>
      <c r="C16" s="16"/>
      <c r="D16" s="16">
        <v>0</v>
      </c>
      <c r="E16" s="16"/>
      <c r="F16" s="16">
        <v>0</v>
      </c>
      <c r="G16" s="20">
        <v>0</v>
      </c>
      <c r="H16" s="20">
        <v>0</v>
      </c>
      <c r="I16" s="20"/>
      <c r="J16" s="16"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79" ht="15.75" x14ac:dyDescent="0.25">
      <c r="A17" s="22"/>
      <c r="B17" s="17" t="s">
        <v>325</v>
      </c>
      <c r="C17" s="16"/>
      <c r="D17" s="16">
        <v>0</v>
      </c>
      <c r="E17" s="16">
        <v>0</v>
      </c>
      <c r="F17" s="16">
        <v>-52128</v>
      </c>
      <c r="G17" s="20">
        <v>0</v>
      </c>
      <c r="H17" s="20">
        <v>0</v>
      </c>
      <c r="I17" s="20">
        <v>0</v>
      </c>
      <c r="J17" s="16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/>
      <c r="Q17" s="20"/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/>
      <c r="Y17" s="20">
        <v>0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ht="15.75" x14ac:dyDescent="0.25">
      <c r="A18" s="18">
        <v>500100100500</v>
      </c>
      <c r="B18" s="19" t="s">
        <v>122</v>
      </c>
      <c r="C18" s="18">
        <v>-683000</v>
      </c>
      <c r="D18" s="18">
        <v>-337613</v>
      </c>
      <c r="E18" s="18">
        <v>0</v>
      </c>
      <c r="F18" s="18">
        <v>-10000</v>
      </c>
      <c r="G18" s="18">
        <f>+G19+G20</f>
        <v>-639757</v>
      </c>
      <c r="H18" s="18">
        <f t="shared" ref="H18" si="4">+H19+H20</f>
        <v>-764442</v>
      </c>
      <c r="I18" s="18">
        <v>-600000</v>
      </c>
      <c r="J18" s="18">
        <v>-660566</v>
      </c>
      <c r="K18" s="18">
        <v>-730977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-730977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</row>
    <row r="19" spans="1:79" ht="15.75" x14ac:dyDescent="0.25">
      <c r="A19" s="16">
        <v>5001001005000010</v>
      </c>
      <c r="B19" s="21" t="s">
        <v>123</v>
      </c>
      <c r="C19" s="16">
        <v>-683000</v>
      </c>
      <c r="D19" s="16">
        <v>-337613</v>
      </c>
      <c r="E19" s="16">
        <v>0</v>
      </c>
      <c r="F19" s="16">
        <v>-10000</v>
      </c>
      <c r="G19" s="20">
        <v>-619757</v>
      </c>
      <c r="H19" s="20">
        <v>-764112</v>
      </c>
      <c r="I19" s="20">
        <v>-600000</v>
      </c>
      <c r="J19" s="16">
        <v>-660566</v>
      </c>
      <c r="K19" s="20">
        <v>-730977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-730977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ht="15.75" x14ac:dyDescent="0.25">
      <c r="A20" s="16">
        <v>500100100600</v>
      </c>
      <c r="B20" s="21" t="s">
        <v>124</v>
      </c>
      <c r="C20" s="16"/>
      <c r="D20" s="16"/>
      <c r="E20" s="16"/>
      <c r="F20" s="16"/>
      <c r="G20" s="20">
        <v>-20000</v>
      </c>
      <c r="H20" s="20">
        <v>-330</v>
      </c>
      <c r="I20" s="20">
        <v>0</v>
      </c>
      <c r="J20" s="16">
        <v>0</v>
      </c>
      <c r="K20" s="20"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15.75" x14ac:dyDescent="0.25">
      <c r="A21" s="18">
        <v>500100100700</v>
      </c>
      <c r="B21" s="19" t="s">
        <v>125</v>
      </c>
      <c r="C21" s="18">
        <v>-403000</v>
      </c>
      <c r="D21" s="18">
        <v>-139285</v>
      </c>
      <c r="E21" s="18">
        <v>-320000</v>
      </c>
      <c r="F21" s="18">
        <v>-320958</v>
      </c>
      <c r="G21" s="18">
        <f>+G22</f>
        <v>-261273</v>
      </c>
      <c r="H21" s="18">
        <f t="shared" ref="H21" si="5">+H22</f>
        <v>-1524867</v>
      </c>
      <c r="I21" s="18">
        <v>-200000</v>
      </c>
      <c r="J21" s="18">
        <v>-745399</v>
      </c>
      <c r="K21" s="18">
        <v>-298000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-298000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15.75" x14ac:dyDescent="0.25">
      <c r="A22" s="16">
        <v>5001001007000010</v>
      </c>
      <c r="B22" s="23" t="s">
        <v>126</v>
      </c>
      <c r="C22" s="20">
        <v>-403000</v>
      </c>
      <c r="D22" s="20">
        <v>-139285</v>
      </c>
      <c r="E22" s="20">
        <v>-320000</v>
      </c>
      <c r="F22" s="20">
        <v>-320958</v>
      </c>
      <c r="G22" s="20">
        <v>-261273</v>
      </c>
      <c r="H22" s="20">
        <v>-1524867</v>
      </c>
      <c r="I22" s="20">
        <v>-200000</v>
      </c>
      <c r="J22" s="16">
        <v>-745399</v>
      </c>
      <c r="K22" s="20">
        <v>-298000</v>
      </c>
      <c r="L22" s="20"/>
      <c r="M22" s="20"/>
      <c r="N22" s="20"/>
      <c r="O22" s="20"/>
      <c r="P22" s="20"/>
      <c r="Q22" s="20"/>
      <c r="R22" s="20"/>
      <c r="S22" s="20"/>
      <c r="T22" s="20">
        <v>-298000</v>
      </c>
      <c r="U22" s="20"/>
      <c r="V22" s="20"/>
      <c r="W22" s="20"/>
      <c r="X22" s="20">
        <v>0</v>
      </c>
      <c r="Y22" s="20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</row>
    <row r="23" spans="1:79" ht="15.75" x14ac:dyDescent="0.25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 ht="15.75" x14ac:dyDescent="0.25">
      <c r="A24" s="18">
        <v>500100200100</v>
      </c>
      <c r="B24" s="19" t="s">
        <v>6</v>
      </c>
      <c r="C24" s="18">
        <v>-170000</v>
      </c>
      <c r="D24" s="18">
        <v>-172219</v>
      </c>
      <c r="E24" s="18">
        <v>-230000</v>
      </c>
      <c r="F24" s="18">
        <v>-227492</v>
      </c>
      <c r="G24" s="18">
        <f>+G25+G26+G27</f>
        <v>-358841</v>
      </c>
      <c r="H24" s="18">
        <f t="shared" ref="H24" si="6">+H25+H26+H27</f>
        <v>-297007</v>
      </c>
      <c r="I24" s="18">
        <v>-250000</v>
      </c>
      <c r="J24" s="18">
        <v>-306023</v>
      </c>
      <c r="K24" s="18">
        <v>-337255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-337255</v>
      </c>
      <c r="W24" s="18">
        <v>0</v>
      </c>
      <c r="X24" s="18">
        <v>0</v>
      </c>
      <c r="Y24" s="18">
        <v>0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</row>
    <row r="25" spans="1:79" ht="15.75" x14ac:dyDescent="0.25">
      <c r="A25" s="16">
        <v>5001002001000010</v>
      </c>
      <c r="B25" s="21" t="s">
        <v>127</v>
      </c>
      <c r="C25" s="16">
        <v>-170000</v>
      </c>
      <c r="D25" s="20">
        <v>-172219</v>
      </c>
      <c r="E25" s="16">
        <v>-230000</v>
      </c>
      <c r="F25" s="16">
        <v>-227492</v>
      </c>
      <c r="G25" s="20">
        <v>-358661</v>
      </c>
      <c r="H25" s="20">
        <v>-297007</v>
      </c>
      <c r="I25" s="20">
        <v>-250000</v>
      </c>
      <c r="J25" s="16">
        <v>-305655</v>
      </c>
      <c r="K25" s="20">
        <v>-337255</v>
      </c>
      <c r="L25" s="16"/>
      <c r="M25" s="16"/>
      <c r="N25" s="16"/>
      <c r="O25" s="16"/>
      <c r="P25" s="16"/>
      <c r="Q25" s="16"/>
      <c r="R25" s="16"/>
      <c r="S25" s="16"/>
      <c r="T25" s="16"/>
      <c r="U25" s="20"/>
      <c r="V25" s="20">
        <v>-337255</v>
      </c>
      <c r="W25" s="16">
        <v>0</v>
      </c>
      <c r="X25" s="16"/>
      <c r="Y25" s="1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</row>
    <row r="26" spans="1:79" ht="15.75" x14ac:dyDescent="0.25">
      <c r="A26" s="16">
        <v>5001002001000020</v>
      </c>
      <c r="B26" s="21" t="s">
        <v>128</v>
      </c>
      <c r="C26" s="16"/>
      <c r="D26" s="16"/>
      <c r="E26" s="16"/>
      <c r="F26" s="16"/>
      <c r="G26" s="20">
        <v>-180</v>
      </c>
      <c r="H26" s="20">
        <v>0</v>
      </c>
      <c r="I26" s="20">
        <v>0</v>
      </c>
      <c r="J26" s="16">
        <v>0</v>
      </c>
      <c r="K26" s="20">
        <v>0</v>
      </c>
      <c r="L26" s="16"/>
      <c r="M26" s="16"/>
      <c r="N26" s="16"/>
      <c r="O26" s="16"/>
      <c r="P26" s="16"/>
      <c r="Q26" s="16"/>
      <c r="R26" s="16"/>
      <c r="S26" s="16"/>
      <c r="T26" s="16"/>
      <c r="U26" s="20"/>
      <c r="V26" s="20"/>
      <c r="W26" s="16"/>
      <c r="X26" s="16"/>
      <c r="Y26" s="1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</row>
    <row r="27" spans="1:79" ht="15.75" x14ac:dyDescent="0.25">
      <c r="A27" s="16">
        <v>5001002001000030</v>
      </c>
      <c r="B27" s="21" t="s">
        <v>129</v>
      </c>
      <c r="C27" s="16"/>
      <c r="D27" s="16"/>
      <c r="E27" s="16"/>
      <c r="F27" s="16"/>
      <c r="G27" s="20">
        <f t="shared" ref="G27" si="7">SUM(L27:Y27)</f>
        <v>0</v>
      </c>
      <c r="H27" s="20">
        <v>0</v>
      </c>
      <c r="I27" s="20">
        <v>0</v>
      </c>
      <c r="J27" s="16">
        <v>-368</v>
      </c>
      <c r="K27" s="20">
        <v>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</row>
    <row r="28" spans="1:79" ht="15.75" x14ac:dyDescent="0.25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5.75" x14ac:dyDescent="0.25">
      <c r="A29" s="14">
        <v>500100400100</v>
      </c>
      <c r="B29" s="15" t="s">
        <v>130</v>
      </c>
      <c r="C29" s="14">
        <v>-262000</v>
      </c>
      <c r="D29" s="14">
        <v>-121831.74</v>
      </c>
      <c r="E29" s="14">
        <v>-167000</v>
      </c>
      <c r="F29" s="14">
        <v>-83137</v>
      </c>
      <c r="G29" s="14">
        <f>+G30+G31+G32+G33+G34+G35+G36+G37+G38+G39</f>
        <v>-237720</v>
      </c>
      <c r="H29" s="14">
        <f t="shared" ref="H29" si="8">+H30+H31+H32+H33+H34+H35+H36+H37+H38+H39</f>
        <v>-152791</v>
      </c>
      <c r="I29" s="14">
        <v>-147000</v>
      </c>
      <c r="J29" s="14">
        <v>-226647.4</v>
      </c>
      <c r="K29" s="14">
        <v>-155500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-155500</v>
      </c>
      <c r="V29" s="14">
        <v>0</v>
      </c>
      <c r="W29" s="14">
        <v>0</v>
      </c>
      <c r="X29" s="14">
        <v>0</v>
      </c>
      <c r="Y29" s="14">
        <v>0</v>
      </c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</row>
    <row r="30" spans="1:79" ht="15.75" x14ac:dyDescent="0.25">
      <c r="A30" s="16">
        <v>5001004001000010</v>
      </c>
      <c r="B30" s="17" t="s">
        <v>131</v>
      </c>
      <c r="C30" s="16">
        <v>-8000</v>
      </c>
      <c r="D30" s="16">
        <v>-1970</v>
      </c>
      <c r="E30" s="16">
        <v>-2000</v>
      </c>
      <c r="F30" s="16">
        <v>-280</v>
      </c>
      <c r="G30" s="20">
        <v>-2295</v>
      </c>
      <c r="H30" s="20">
        <v>-2735</v>
      </c>
      <c r="I30" s="20">
        <v>-2000</v>
      </c>
      <c r="J30" s="16">
        <v>-2700</v>
      </c>
      <c r="K30" s="20">
        <v>-2500</v>
      </c>
      <c r="L30" s="25"/>
      <c r="M30" s="25"/>
      <c r="N30" s="25"/>
      <c r="O30" s="25"/>
      <c r="P30" s="25"/>
      <c r="Q30" s="25"/>
      <c r="R30" s="25"/>
      <c r="S30" s="25"/>
      <c r="T30" s="20">
        <v>0</v>
      </c>
      <c r="U30" s="20">
        <v>-2500</v>
      </c>
      <c r="V30" s="20">
        <v>0</v>
      </c>
      <c r="W30" s="18">
        <v>0</v>
      </c>
      <c r="X30" s="18"/>
      <c r="Y30" s="18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ht="15.75" x14ac:dyDescent="0.25">
      <c r="A31" s="16">
        <v>5001004001000020</v>
      </c>
      <c r="B31" s="17" t="s">
        <v>132</v>
      </c>
      <c r="C31" s="16">
        <v>-5000</v>
      </c>
      <c r="D31" s="16">
        <v>0</v>
      </c>
      <c r="E31" s="16">
        <v>0</v>
      </c>
      <c r="F31" s="16">
        <v>-1720</v>
      </c>
      <c r="G31" s="20">
        <v>-570</v>
      </c>
      <c r="H31" s="20">
        <v>-550</v>
      </c>
      <c r="I31" s="20">
        <v>0</v>
      </c>
      <c r="J31" s="16">
        <v>-1283</v>
      </c>
      <c r="K31" s="20">
        <v>-1000</v>
      </c>
      <c r="L31" s="20"/>
      <c r="M31" s="20"/>
      <c r="N31" s="20"/>
      <c r="O31" s="20"/>
      <c r="P31" s="20"/>
      <c r="Q31" s="20"/>
      <c r="R31" s="20"/>
      <c r="S31" s="20"/>
      <c r="T31" s="20">
        <v>0</v>
      </c>
      <c r="U31" s="20">
        <v>-1000</v>
      </c>
      <c r="V31" s="20">
        <v>0</v>
      </c>
      <c r="W31" s="16">
        <v>0</v>
      </c>
      <c r="X31" s="16"/>
      <c r="Y31" s="1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</row>
    <row r="32" spans="1:79" ht="15.75" x14ac:dyDescent="0.25">
      <c r="A32" s="16">
        <v>5001004001000030</v>
      </c>
      <c r="B32" s="17" t="s">
        <v>133</v>
      </c>
      <c r="C32" s="16">
        <v>-53000</v>
      </c>
      <c r="D32" s="16">
        <v>-70776.740000000005</v>
      </c>
      <c r="E32" s="16">
        <v>-70000</v>
      </c>
      <c r="F32" s="16">
        <v>-24765</v>
      </c>
      <c r="G32" s="20">
        <v>-86535</v>
      </c>
      <c r="H32" s="20">
        <v>-81489</v>
      </c>
      <c r="I32" s="20">
        <v>-65000</v>
      </c>
      <c r="J32" s="16">
        <v>-145280</v>
      </c>
      <c r="K32" s="20">
        <v>-70000</v>
      </c>
      <c r="L32" s="25"/>
      <c r="M32" s="25"/>
      <c r="N32" s="25"/>
      <c r="O32" s="25"/>
      <c r="P32" s="25"/>
      <c r="Q32" s="25"/>
      <c r="R32" s="25"/>
      <c r="S32" s="25"/>
      <c r="T32" s="25">
        <v>0</v>
      </c>
      <c r="U32" s="20">
        <v>-70000</v>
      </c>
      <c r="V32" s="20">
        <v>0</v>
      </c>
      <c r="W32" s="18">
        <v>0</v>
      </c>
      <c r="X32" s="18"/>
      <c r="Y32" s="18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15.75" x14ac:dyDescent="0.25">
      <c r="A33" s="16">
        <v>5001004001000040</v>
      </c>
      <c r="B33" s="17" t="s">
        <v>134</v>
      </c>
      <c r="C33" s="16">
        <v>-40000</v>
      </c>
      <c r="D33" s="20">
        <v>-26125</v>
      </c>
      <c r="E33" s="16">
        <v>-45000</v>
      </c>
      <c r="F33" s="16">
        <v>-34828</v>
      </c>
      <c r="G33" s="20">
        <v>-36158</v>
      </c>
      <c r="H33" s="20">
        <v>-34255</v>
      </c>
      <c r="I33" s="20">
        <v>-35000</v>
      </c>
      <c r="J33" s="16">
        <v>-26055</v>
      </c>
      <c r="K33" s="20">
        <v>-35000</v>
      </c>
      <c r="L33" s="25"/>
      <c r="M33" s="25"/>
      <c r="N33" s="25"/>
      <c r="O33" s="25"/>
      <c r="P33" s="25"/>
      <c r="Q33" s="25"/>
      <c r="R33" s="25"/>
      <c r="S33" s="25"/>
      <c r="T33" s="25">
        <v>0</v>
      </c>
      <c r="U33" s="20">
        <v>-35000</v>
      </c>
      <c r="V33" s="25">
        <v>0</v>
      </c>
      <c r="W33" s="18">
        <v>0</v>
      </c>
      <c r="X33" s="18"/>
      <c r="Y33" s="18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15.75" x14ac:dyDescent="0.25">
      <c r="A34" s="16">
        <v>5001004001000050</v>
      </c>
      <c r="B34" s="17" t="s">
        <v>135</v>
      </c>
      <c r="C34" s="16">
        <v>-27000</v>
      </c>
      <c r="D34" s="16">
        <v>-150</v>
      </c>
      <c r="E34" s="16">
        <v>0</v>
      </c>
      <c r="F34" s="16">
        <v>0</v>
      </c>
      <c r="G34" s="20">
        <v>-1011</v>
      </c>
      <c r="H34" s="20">
        <v>-705</v>
      </c>
      <c r="I34" s="20">
        <v>-1000</v>
      </c>
      <c r="J34" s="16">
        <v>-3259.4</v>
      </c>
      <c r="K34" s="20">
        <v>-2000</v>
      </c>
      <c r="L34" s="20"/>
      <c r="M34" s="20"/>
      <c r="N34" s="20"/>
      <c r="O34" s="20"/>
      <c r="P34" s="20"/>
      <c r="Q34" s="20"/>
      <c r="R34" s="20"/>
      <c r="S34" s="20">
        <v>0</v>
      </c>
      <c r="T34" s="20">
        <v>0</v>
      </c>
      <c r="U34" s="20">
        <v>-2000</v>
      </c>
      <c r="V34" s="20">
        <v>0</v>
      </c>
      <c r="W34" s="16">
        <v>0</v>
      </c>
      <c r="X34" s="16"/>
      <c r="Y34" s="1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</row>
    <row r="35" spans="1:79" ht="15.75" x14ac:dyDescent="0.25">
      <c r="A35" s="16">
        <v>5001004001000080</v>
      </c>
      <c r="B35" s="17" t="s">
        <v>136</v>
      </c>
      <c r="C35" s="16">
        <v>-70000</v>
      </c>
      <c r="D35" s="16">
        <v>-7550</v>
      </c>
      <c r="E35" s="16">
        <v>-10000</v>
      </c>
      <c r="F35" s="16">
        <v>-619</v>
      </c>
      <c r="G35" s="20">
        <v>-8489</v>
      </c>
      <c r="H35" s="20">
        <v>-4357</v>
      </c>
      <c r="I35" s="20">
        <v>-5000</v>
      </c>
      <c r="J35" s="16">
        <v>-5840</v>
      </c>
      <c r="K35" s="20">
        <v>-5000</v>
      </c>
      <c r="L35" s="20"/>
      <c r="M35" s="20"/>
      <c r="N35" s="20"/>
      <c r="O35" s="20"/>
      <c r="P35" s="20"/>
      <c r="Q35" s="20"/>
      <c r="R35" s="20"/>
      <c r="S35" s="20"/>
      <c r="T35" s="20">
        <v>0</v>
      </c>
      <c r="U35" s="20">
        <v>-5000</v>
      </c>
      <c r="V35" s="20">
        <v>0</v>
      </c>
      <c r="W35" s="16">
        <v>0</v>
      </c>
      <c r="X35" s="16"/>
      <c r="Y35" s="1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</row>
    <row r="36" spans="1:79" ht="15.75" x14ac:dyDescent="0.25">
      <c r="A36" s="16">
        <v>5001004001000090</v>
      </c>
      <c r="B36" s="17" t="s">
        <v>137</v>
      </c>
      <c r="C36" s="18"/>
      <c r="D36" s="18">
        <v>0</v>
      </c>
      <c r="E36" s="16">
        <v>0</v>
      </c>
      <c r="F36" s="16">
        <v>-9075</v>
      </c>
      <c r="G36" s="20">
        <v>0</v>
      </c>
      <c r="H36" s="20">
        <v>-550</v>
      </c>
      <c r="I36" s="20">
        <v>-1000</v>
      </c>
      <c r="J36" s="16">
        <v>-5500</v>
      </c>
      <c r="K36" s="20">
        <v>-5000</v>
      </c>
      <c r="L36" s="25"/>
      <c r="M36" s="25"/>
      <c r="N36" s="25"/>
      <c r="O36" s="25"/>
      <c r="P36" s="25"/>
      <c r="Q36" s="25"/>
      <c r="R36" s="25"/>
      <c r="S36" s="25"/>
      <c r="T36" s="25">
        <v>0</v>
      </c>
      <c r="U36" s="20">
        <v>-5000</v>
      </c>
      <c r="V36" s="25">
        <v>0</v>
      </c>
      <c r="W36" s="18">
        <v>0</v>
      </c>
      <c r="X36" s="18"/>
      <c r="Y36" s="18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15.75" x14ac:dyDescent="0.25">
      <c r="A37" s="16">
        <v>5001004001000100</v>
      </c>
      <c r="B37" s="17" t="s">
        <v>138</v>
      </c>
      <c r="C37" s="16">
        <v>-20000</v>
      </c>
      <c r="D37" s="16">
        <v>-15260</v>
      </c>
      <c r="E37" s="16">
        <v>-15000</v>
      </c>
      <c r="F37" s="16">
        <v>0</v>
      </c>
      <c r="G37" s="20">
        <v>-13162</v>
      </c>
      <c r="H37" s="20">
        <v>-10400</v>
      </c>
      <c r="I37" s="20">
        <v>-13000</v>
      </c>
      <c r="J37" s="16">
        <v>-18580</v>
      </c>
      <c r="K37" s="20">
        <v>-15000</v>
      </c>
      <c r="L37" s="25"/>
      <c r="M37" s="25"/>
      <c r="N37" s="25"/>
      <c r="O37" s="25"/>
      <c r="P37" s="25"/>
      <c r="Q37" s="25"/>
      <c r="R37" s="25"/>
      <c r="S37" s="25"/>
      <c r="T37" s="20">
        <v>0</v>
      </c>
      <c r="U37" s="20">
        <v>-15000</v>
      </c>
      <c r="V37" s="25">
        <v>0</v>
      </c>
      <c r="W37" s="18">
        <v>0</v>
      </c>
      <c r="X37" s="18"/>
      <c r="Y37" s="18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15.75" x14ac:dyDescent="0.25">
      <c r="A38" s="24">
        <v>5001004001000100</v>
      </c>
      <c r="B38" s="17" t="s">
        <v>319</v>
      </c>
      <c r="C38" s="16">
        <v>0</v>
      </c>
      <c r="D38" s="16">
        <v>0</v>
      </c>
      <c r="E38" s="16">
        <v>-22500</v>
      </c>
      <c r="F38" s="16">
        <v>-11850</v>
      </c>
      <c r="G38" s="20">
        <v>0</v>
      </c>
      <c r="H38" s="20">
        <v>0</v>
      </c>
      <c r="I38" s="20">
        <v>-10000</v>
      </c>
      <c r="J38" s="16">
        <v>-3150</v>
      </c>
      <c r="K38" s="20">
        <v>-5000</v>
      </c>
      <c r="L38" s="25"/>
      <c r="M38" s="25"/>
      <c r="N38" s="25"/>
      <c r="O38" s="25"/>
      <c r="P38" s="25"/>
      <c r="Q38" s="25"/>
      <c r="R38" s="25"/>
      <c r="S38" s="25"/>
      <c r="T38" s="25">
        <v>0</v>
      </c>
      <c r="U38" s="20">
        <v>-5000</v>
      </c>
      <c r="V38" s="25">
        <v>0</v>
      </c>
      <c r="W38" s="18">
        <v>0</v>
      </c>
      <c r="X38" s="18"/>
      <c r="Y38" s="18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15.75" x14ac:dyDescent="0.25">
      <c r="A39" s="16">
        <v>5001004001000110</v>
      </c>
      <c r="B39" s="17" t="s">
        <v>139</v>
      </c>
      <c r="C39" s="16">
        <v>-39000</v>
      </c>
      <c r="D39" s="16">
        <v>0</v>
      </c>
      <c r="E39" s="16">
        <v>-25000</v>
      </c>
      <c r="F39" s="16">
        <v>0</v>
      </c>
      <c r="G39" s="20">
        <v>-89500</v>
      </c>
      <c r="H39" s="20">
        <v>-17750</v>
      </c>
      <c r="I39" s="20">
        <v>-15000</v>
      </c>
      <c r="J39" s="16">
        <v>-15000</v>
      </c>
      <c r="K39" s="20">
        <v>-15000</v>
      </c>
      <c r="L39" s="20"/>
      <c r="M39" s="20"/>
      <c r="N39" s="20"/>
      <c r="O39" s="20"/>
      <c r="P39" s="20"/>
      <c r="Q39" s="20"/>
      <c r="R39" s="20"/>
      <c r="S39" s="20"/>
      <c r="T39" s="20">
        <v>0</v>
      </c>
      <c r="U39" s="20">
        <v>-15000</v>
      </c>
      <c r="V39" s="20">
        <v>0</v>
      </c>
      <c r="W39" s="16">
        <v>0</v>
      </c>
      <c r="X39" s="16"/>
      <c r="Y39" s="1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ht="15.75" x14ac:dyDescent="0.25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</row>
    <row r="41" spans="1:79" ht="15.75" x14ac:dyDescent="0.25">
      <c r="A41" s="18">
        <v>500100500100</v>
      </c>
      <c r="B41" s="19" t="s">
        <v>140</v>
      </c>
      <c r="C41" s="18">
        <v>-4915000</v>
      </c>
      <c r="D41" s="18">
        <v>-4696874</v>
      </c>
      <c r="E41" s="18">
        <v>-4763000</v>
      </c>
      <c r="F41" s="18">
        <v>-4772592</v>
      </c>
      <c r="G41" s="18">
        <f>+G42+G43+G44+G45+G46</f>
        <v>-4850387</v>
      </c>
      <c r="H41" s="18">
        <f t="shared" ref="H41" si="9">+H42+H43+H44+H45+H46</f>
        <v>-4607669</v>
      </c>
      <c r="I41" s="25">
        <v>-4721000</v>
      </c>
      <c r="J41" s="18">
        <v>-4024717.53</v>
      </c>
      <c r="K41" s="25">
        <v>-3980000.7700000005</v>
      </c>
      <c r="L41" s="18">
        <v>0</v>
      </c>
      <c r="M41" s="18">
        <v>0</v>
      </c>
      <c r="N41" s="18">
        <v>0</v>
      </c>
      <c r="O41" s="18">
        <v>-3980000.7700000005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ht="15.75" x14ac:dyDescent="0.25">
      <c r="A42" s="16">
        <v>5001005001000030</v>
      </c>
      <c r="B42" s="17" t="s">
        <v>312</v>
      </c>
      <c r="C42" s="16">
        <v>-1691000</v>
      </c>
      <c r="D42" s="16">
        <v>-1425979</v>
      </c>
      <c r="E42" s="16">
        <v>-1420000</v>
      </c>
      <c r="F42" s="16">
        <v>-1416979</v>
      </c>
      <c r="G42" s="20">
        <v>-1420138</v>
      </c>
      <c r="H42" s="20">
        <v>-1307585</v>
      </c>
      <c r="I42" s="20">
        <v>-1390000</v>
      </c>
      <c r="J42" s="16">
        <v>-1450827.4</v>
      </c>
      <c r="K42" s="20">
        <v>-1225685.05</v>
      </c>
      <c r="L42" s="16"/>
      <c r="M42" s="16"/>
      <c r="N42" s="20"/>
      <c r="O42" s="20">
        <v>-1225685.05</v>
      </c>
      <c r="P42" s="20"/>
      <c r="Q42" s="20"/>
      <c r="R42" s="20"/>
      <c r="S42" s="16">
        <v>0</v>
      </c>
      <c r="T42" s="16"/>
      <c r="U42" s="16"/>
      <c r="V42" s="16"/>
      <c r="W42" s="16"/>
      <c r="X42" s="16"/>
      <c r="Y42" s="1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</row>
    <row r="43" spans="1:79" ht="15.75" x14ac:dyDescent="0.25">
      <c r="A43" s="16">
        <v>5001005001000040</v>
      </c>
      <c r="B43" s="17" t="s">
        <v>313</v>
      </c>
      <c r="C43" s="16">
        <v>-269000</v>
      </c>
      <c r="D43" s="16">
        <v>-425712</v>
      </c>
      <c r="E43" s="16">
        <v>-433000</v>
      </c>
      <c r="F43" s="16">
        <v>-445200</v>
      </c>
      <c r="G43" s="20">
        <v>-379792</v>
      </c>
      <c r="H43" s="20">
        <v>-341341</v>
      </c>
      <c r="I43" s="20">
        <v>-341000</v>
      </c>
      <c r="J43" s="16">
        <v>-302133</v>
      </c>
      <c r="K43" s="20">
        <v>-378505</v>
      </c>
      <c r="L43" s="16"/>
      <c r="M43" s="16"/>
      <c r="N43" s="20"/>
      <c r="O43" s="20">
        <v>-378505</v>
      </c>
      <c r="P43" s="20"/>
      <c r="Q43" s="20"/>
      <c r="R43" s="20"/>
      <c r="S43" s="16"/>
      <c r="T43" s="16"/>
      <c r="U43" s="16"/>
      <c r="V43" s="16"/>
      <c r="W43" s="16"/>
      <c r="X43" s="16"/>
      <c r="Y43" s="1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ht="15.75" x14ac:dyDescent="0.25">
      <c r="A44" s="16">
        <v>5001005001000050</v>
      </c>
      <c r="B44" s="17" t="s">
        <v>141</v>
      </c>
      <c r="C44" s="16">
        <v>-55000</v>
      </c>
      <c r="D44" s="16">
        <v>-46401</v>
      </c>
      <c r="E44" s="16">
        <v>-60000</v>
      </c>
      <c r="F44" s="16">
        <v>-43672</v>
      </c>
      <c r="G44" s="20">
        <v>-63454</v>
      </c>
      <c r="H44" s="20">
        <v>-42672</v>
      </c>
      <c r="I44" s="20">
        <v>-40000</v>
      </c>
      <c r="J44" s="16">
        <v>-31014.15</v>
      </c>
      <c r="K44" s="20">
        <v>-35000</v>
      </c>
      <c r="L44" s="16"/>
      <c r="M44" s="16"/>
      <c r="N44" s="20"/>
      <c r="O44" s="20">
        <v>-35000</v>
      </c>
      <c r="P44" s="20"/>
      <c r="Q44" s="20"/>
      <c r="R44" s="20"/>
      <c r="S44" s="16"/>
      <c r="T44" s="16"/>
      <c r="U44" s="16"/>
      <c r="V44" s="16"/>
      <c r="W44" s="16"/>
      <c r="X44" s="16"/>
      <c r="Y44" s="1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</row>
    <row r="45" spans="1:79" ht="15.75" x14ac:dyDescent="0.25">
      <c r="A45" s="16">
        <v>5001005001000050</v>
      </c>
      <c r="B45" s="17" t="s">
        <v>142</v>
      </c>
      <c r="C45" s="16">
        <v>0</v>
      </c>
      <c r="D45" s="16">
        <v>0</v>
      </c>
      <c r="E45" s="16">
        <v>0</v>
      </c>
      <c r="F45" s="16">
        <v>0</v>
      </c>
      <c r="G45" s="20">
        <v>0</v>
      </c>
      <c r="H45" s="20">
        <v>0</v>
      </c>
      <c r="I45" s="20">
        <v>0</v>
      </c>
      <c r="J45" s="16">
        <v>0</v>
      </c>
      <c r="K45" s="20">
        <v>0</v>
      </c>
      <c r="L45" s="16"/>
      <c r="M45" s="16"/>
      <c r="N45" s="20"/>
      <c r="O45" s="20">
        <v>0</v>
      </c>
      <c r="P45" s="20"/>
      <c r="Q45" s="20"/>
      <c r="R45" s="20"/>
      <c r="S45" s="16"/>
      <c r="T45" s="16"/>
      <c r="U45" s="16"/>
      <c r="V45" s="16"/>
      <c r="W45" s="16"/>
      <c r="X45" s="16"/>
      <c r="Y45" s="1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ht="15.75" x14ac:dyDescent="0.25">
      <c r="A46" s="16">
        <v>5001005001000050</v>
      </c>
      <c r="B46" s="17" t="s">
        <v>143</v>
      </c>
      <c r="C46" s="16">
        <v>-2900000</v>
      </c>
      <c r="D46" s="16">
        <v>-2798782</v>
      </c>
      <c r="E46" s="16">
        <v>-2850000</v>
      </c>
      <c r="F46" s="16">
        <v>-2866742</v>
      </c>
      <c r="G46" s="20">
        <v>-2987003</v>
      </c>
      <c r="H46" s="20">
        <v>-2916071</v>
      </c>
      <c r="I46" s="20">
        <v>-2950000</v>
      </c>
      <c r="J46" s="16">
        <v>-2240742.98</v>
      </c>
      <c r="K46" s="20">
        <v>-2340810.7200000002</v>
      </c>
      <c r="L46" s="16"/>
      <c r="M46" s="16"/>
      <c r="N46" s="20"/>
      <c r="O46" s="20">
        <v>-2340810.7200000002</v>
      </c>
      <c r="P46" s="20"/>
      <c r="Q46" s="20"/>
      <c r="R46" s="20"/>
      <c r="S46" s="16"/>
      <c r="T46" s="16"/>
      <c r="U46" s="16"/>
      <c r="V46" s="16"/>
      <c r="W46" s="16"/>
      <c r="X46" s="16"/>
      <c r="Y46" s="1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</row>
    <row r="47" spans="1:79" ht="15.75" x14ac:dyDescent="0.25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</row>
    <row r="48" spans="1:79" ht="15.75" x14ac:dyDescent="0.25">
      <c r="A48" s="18">
        <v>500100600100</v>
      </c>
      <c r="B48" s="19" t="s">
        <v>8</v>
      </c>
      <c r="C48" s="18">
        <v>-3500</v>
      </c>
      <c r="D48" s="18">
        <v>-13990</v>
      </c>
      <c r="E48" s="18">
        <v>-101200</v>
      </c>
      <c r="F48" s="18">
        <v>-32947</v>
      </c>
      <c r="G48" s="18">
        <f>+G49+G50+G51+G52</f>
        <v>-56450</v>
      </c>
      <c r="H48" s="18">
        <f t="shared" ref="H48" si="10">+H49+H50+H51+H52</f>
        <v>-75100</v>
      </c>
      <c r="I48" s="25">
        <v>-80000</v>
      </c>
      <c r="J48" s="18">
        <v>-85110</v>
      </c>
      <c r="K48" s="25">
        <v>-87600</v>
      </c>
      <c r="L48" s="18">
        <v>0</v>
      </c>
      <c r="M48" s="18">
        <v>0</v>
      </c>
      <c r="N48" s="18">
        <v>0</v>
      </c>
      <c r="O48" s="18">
        <v>-87600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 ht="15.75" x14ac:dyDescent="0.25">
      <c r="A49" s="16">
        <v>5001006001000010</v>
      </c>
      <c r="B49" s="21" t="s">
        <v>9</v>
      </c>
      <c r="C49" s="16">
        <v>-3500</v>
      </c>
      <c r="D49" s="16">
        <v>-12188</v>
      </c>
      <c r="E49" s="16">
        <v>-100000</v>
      </c>
      <c r="F49" s="16">
        <v>-31641</v>
      </c>
      <c r="G49" s="20">
        <v>-56450</v>
      </c>
      <c r="H49" s="20">
        <v>-75100</v>
      </c>
      <c r="I49" s="20">
        <v>-80000</v>
      </c>
      <c r="J49" s="16">
        <v>-85100</v>
      </c>
      <c r="K49" s="20">
        <v>-87600</v>
      </c>
      <c r="L49" s="16"/>
      <c r="M49" s="16"/>
      <c r="N49" s="20"/>
      <c r="O49" s="20">
        <v>-87600</v>
      </c>
      <c r="P49" s="20"/>
      <c r="Q49" s="20"/>
      <c r="R49" s="20"/>
      <c r="S49" s="16"/>
      <c r="T49" s="16">
        <v>0</v>
      </c>
      <c r="U49" s="16">
        <v>0</v>
      </c>
      <c r="V49" s="16">
        <v>0</v>
      </c>
      <c r="W49" s="16"/>
      <c r="X49" s="16"/>
      <c r="Y49" s="1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</row>
    <row r="50" spans="1:79" ht="15.75" x14ac:dyDescent="0.25">
      <c r="A50" s="16">
        <v>5001006001000030</v>
      </c>
      <c r="B50" s="21" t="s">
        <v>145</v>
      </c>
      <c r="C50" s="16">
        <v>0</v>
      </c>
      <c r="D50" s="16"/>
      <c r="E50" s="16">
        <v>0</v>
      </c>
      <c r="F50" s="16">
        <v>0</v>
      </c>
      <c r="G50" s="20">
        <f t="shared" ref="G50:G51" si="11">SUM(L50:Y50)</f>
        <v>0</v>
      </c>
      <c r="H50" s="20">
        <v>0</v>
      </c>
      <c r="I50" s="20">
        <v>0</v>
      </c>
      <c r="J50" s="16">
        <v>0</v>
      </c>
      <c r="K50" s="20">
        <v>0</v>
      </c>
      <c r="L50" s="16"/>
      <c r="M50" s="16"/>
      <c r="N50" s="20"/>
      <c r="O50" s="20">
        <v>0</v>
      </c>
      <c r="P50" s="20"/>
      <c r="Q50" s="20"/>
      <c r="R50" s="20"/>
      <c r="S50" s="16"/>
      <c r="T50" s="16">
        <v>0</v>
      </c>
      <c r="U50" s="16">
        <v>0</v>
      </c>
      <c r="V50" s="16">
        <v>0</v>
      </c>
      <c r="W50" s="16"/>
      <c r="X50" s="16"/>
      <c r="Y50" s="1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</row>
    <row r="51" spans="1:79" ht="15.75" x14ac:dyDescent="0.25">
      <c r="A51" s="16">
        <v>5001006001000050</v>
      </c>
      <c r="B51" s="21" t="s">
        <v>146</v>
      </c>
      <c r="C51" s="16">
        <v>0</v>
      </c>
      <c r="D51" s="16">
        <v>-98</v>
      </c>
      <c r="E51" s="16">
        <v>-200</v>
      </c>
      <c r="F51" s="16">
        <v>-28</v>
      </c>
      <c r="G51" s="20">
        <f t="shared" si="11"/>
        <v>0</v>
      </c>
      <c r="H51" s="20">
        <v>0</v>
      </c>
      <c r="I51" s="20">
        <v>0</v>
      </c>
      <c r="J51" s="16">
        <v>-10</v>
      </c>
      <c r="K51" s="20">
        <v>0</v>
      </c>
      <c r="L51" s="16"/>
      <c r="M51" s="16"/>
      <c r="N51" s="16"/>
      <c r="O51" s="20">
        <v>0</v>
      </c>
      <c r="P51" s="16"/>
      <c r="Q51" s="16"/>
      <c r="R51" s="16"/>
      <c r="S51" s="16"/>
      <c r="T51" s="16">
        <v>0</v>
      </c>
      <c r="U51" s="16">
        <v>0</v>
      </c>
      <c r="V51" s="16">
        <v>0</v>
      </c>
      <c r="W51" s="16"/>
      <c r="X51" s="16"/>
      <c r="Y51" s="1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</row>
    <row r="52" spans="1:79" ht="15.75" x14ac:dyDescent="0.25">
      <c r="A52" s="16">
        <v>5001006001000050</v>
      </c>
      <c r="B52" s="21" t="s">
        <v>147</v>
      </c>
      <c r="C52" s="16">
        <v>0</v>
      </c>
      <c r="D52" s="16">
        <v>-1704</v>
      </c>
      <c r="E52" s="16">
        <v>-1000</v>
      </c>
      <c r="F52" s="16">
        <v>-1278</v>
      </c>
      <c r="G52" s="20">
        <v>0</v>
      </c>
      <c r="H52" s="20">
        <v>0</v>
      </c>
      <c r="I52" s="20">
        <v>0</v>
      </c>
      <c r="J52" s="16">
        <v>0</v>
      </c>
      <c r="K52" s="20">
        <v>0</v>
      </c>
      <c r="L52" s="16"/>
      <c r="M52" s="16"/>
      <c r="N52" s="16"/>
      <c r="O52" s="20">
        <v>0</v>
      </c>
      <c r="P52" s="16"/>
      <c r="Q52" s="16"/>
      <c r="R52" s="16"/>
      <c r="S52" s="16"/>
      <c r="T52" s="16">
        <v>0</v>
      </c>
      <c r="U52" s="16">
        <v>0</v>
      </c>
      <c r="V52" s="16">
        <v>0</v>
      </c>
      <c r="W52" s="16"/>
      <c r="X52" s="16"/>
      <c r="Y52" s="1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</row>
    <row r="53" spans="1:79" ht="15.75" x14ac:dyDescent="0.25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</row>
    <row r="54" spans="1:79" ht="15.75" x14ac:dyDescent="0.25">
      <c r="A54" s="18">
        <v>500100700100</v>
      </c>
      <c r="B54" s="19" t="s">
        <v>148</v>
      </c>
      <c r="C54" s="18">
        <v>-5000</v>
      </c>
      <c r="D54" s="18">
        <v>-15654.44</v>
      </c>
      <c r="E54" s="18">
        <v>0</v>
      </c>
      <c r="F54" s="18">
        <v>-4107</v>
      </c>
      <c r="G54" s="18">
        <f>+G55+G56+G57+G58+G59</f>
        <v>-12513</v>
      </c>
      <c r="H54" s="18">
        <f t="shared" ref="H54" si="12">+H55+H56+H57+H58+H59</f>
        <v>-2058</v>
      </c>
      <c r="I54" s="25">
        <v>-2000</v>
      </c>
      <c r="J54" s="25">
        <v>-3060.8900000000003</v>
      </c>
      <c r="K54" s="25">
        <v>-3000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-3000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</row>
    <row r="55" spans="1:79" ht="15.75" x14ac:dyDescent="0.25">
      <c r="A55" s="16">
        <v>5001007001000010</v>
      </c>
      <c r="B55" s="21" t="s">
        <v>10</v>
      </c>
      <c r="C55" s="16">
        <v>-5000</v>
      </c>
      <c r="D55" s="16">
        <v>-118</v>
      </c>
      <c r="E55" s="16">
        <v>0</v>
      </c>
      <c r="F55" s="16">
        <v>-33</v>
      </c>
      <c r="G55" s="20">
        <v>-21</v>
      </c>
      <c r="H55" s="20">
        <v>-31</v>
      </c>
      <c r="I55" s="20">
        <v>0</v>
      </c>
      <c r="J55" s="16">
        <v>-20.88</v>
      </c>
      <c r="K55" s="20">
        <v>0</v>
      </c>
      <c r="L55" s="16"/>
      <c r="M55" s="16"/>
      <c r="N55" s="16"/>
      <c r="O55" s="16"/>
      <c r="P55" s="16"/>
      <c r="Q55" s="16"/>
      <c r="R55" s="16"/>
      <c r="S55" s="16"/>
      <c r="T55" s="16">
        <v>0</v>
      </c>
      <c r="U55" s="16"/>
      <c r="V55" s="16"/>
      <c r="W55" s="16"/>
      <c r="X55" s="16"/>
      <c r="Y55" s="1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</row>
    <row r="56" spans="1:79" ht="15.75" hidden="1" x14ac:dyDescent="0.25">
      <c r="A56" s="16">
        <v>5001007001000010</v>
      </c>
      <c r="B56" s="21" t="s">
        <v>149</v>
      </c>
      <c r="C56" s="16"/>
      <c r="D56" s="16"/>
      <c r="E56" s="16">
        <v>0</v>
      </c>
      <c r="F56" s="16">
        <v>0</v>
      </c>
      <c r="G56" s="20">
        <v>0</v>
      </c>
      <c r="H56" s="20">
        <v>0</v>
      </c>
      <c r="I56" s="20">
        <v>0</v>
      </c>
      <c r="J56" s="16">
        <v>0</v>
      </c>
      <c r="K56" s="20">
        <v>0</v>
      </c>
      <c r="L56" s="16"/>
      <c r="M56" s="16"/>
      <c r="N56" s="16"/>
      <c r="O56" s="16"/>
      <c r="P56" s="16"/>
      <c r="Q56" s="16"/>
      <c r="R56" s="16"/>
      <c r="S56" s="20"/>
      <c r="T56" s="20">
        <v>0</v>
      </c>
      <c r="U56" s="20"/>
      <c r="V56" s="20"/>
      <c r="W56" s="16"/>
      <c r="X56" s="16"/>
      <c r="Y56" s="1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</row>
    <row r="57" spans="1:79" ht="15.75" x14ac:dyDescent="0.25">
      <c r="A57" s="16">
        <v>5001007001000010</v>
      </c>
      <c r="B57" s="21" t="s">
        <v>150</v>
      </c>
      <c r="C57" s="16"/>
      <c r="D57" s="16">
        <v>-2095.44</v>
      </c>
      <c r="E57" s="16">
        <v>0</v>
      </c>
      <c r="F57" s="16">
        <v>-4074</v>
      </c>
      <c r="G57" s="20">
        <v>-2298</v>
      </c>
      <c r="H57" s="20">
        <v>-2027</v>
      </c>
      <c r="I57" s="20">
        <v>-2000</v>
      </c>
      <c r="J57" s="16">
        <v>-3040.01</v>
      </c>
      <c r="K57" s="20">
        <v>-3000</v>
      </c>
      <c r="L57" s="16"/>
      <c r="M57" s="16"/>
      <c r="N57" s="16"/>
      <c r="O57" s="16"/>
      <c r="P57" s="16"/>
      <c r="Q57" s="16"/>
      <c r="R57" s="16"/>
      <c r="S57" s="20"/>
      <c r="T57" s="20">
        <v>-3000</v>
      </c>
      <c r="U57" s="20"/>
      <c r="V57" s="20"/>
      <c r="W57" s="16"/>
      <c r="X57" s="16"/>
      <c r="Y57" s="1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</row>
    <row r="58" spans="1:79" ht="15.75" x14ac:dyDescent="0.25">
      <c r="A58" s="16">
        <v>5001007001000060</v>
      </c>
      <c r="B58" s="17" t="s">
        <v>151</v>
      </c>
      <c r="C58" s="16"/>
      <c r="D58" s="16">
        <v>-81</v>
      </c>
      <c r="E58" s="16"/>
      <c r="F58" s="16"/>
      <c r="G58" s="20">
        <v>-318</v>
      </c>
      <c r="H58" s="20">
        <v>0</v>
      </c>
      <c r="I58" s="20">
        <v>0</v>
      </c>
      <c r="J58" s="16">
        <v>0</v>
      </c>
      <c r="K58" s="20">
        <v>0</v>
      </c>
      <c r="L58" s="16"/>
      <c r="M58" s="16"/>
      <c r="N58" s="16"/>
      <c r="O58" s="16"/>
      <c r="P58" s="16"/>
      <c r="Q58" s="16"/>
      <c r="R58" s="16"/>
      <c r="S58" s="20"/>
      <c r="T58" s="20">
        <v>0</v>
      </c>
      <c r="U58" s="20"/>
      <c r="V58" s="20"/>
      <c r="W58" s="16"/>
      <c r="X58" s="16"/>
      <c r="Y58" s="1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</row>
    <row r="59" spans="1:79" ht="15.75" x14ac:dyDescent="0.25">
      <c r="A59" s="16">
        <v>5001007001000070</v>
      </c>
      <c r="B59" s="17" t="s">
        <v>316</v>
      </c>
      <c r="C59" s="18"/>
      <c r="D59" s="16">
        <v>-13360</v>
      </c>
      <c r="E59" s="16">
        <v>0</v>
      </c>
      <c r="F59" s="16">
        <v>0</v>
      </c>
      <c r="G59" s="20">
        <v>-9876</v>
      </c>
      <c r="H59" s="20">
        <v>0</v>
      </c>
      <c r="I59" s="20">
        <v>0</v>
      </c>
      <c r="J59" s="16">
        <v>0</v>
      </c>
      <c r="K59" s="20">
        <v>0</v>
      </c>
      <c r="L59" s="18"/>
      <c r="M59" s="18"/>
      <c r="N59" s="18"/>
      <c r="O59" s="18"/>
      <c r="P59" s="18"/>
      <c r="Q59" s="18"/>
      <c r="R59" s="18"/>
      <c r="S59" s="18"/>
      <c r="T59" s="18">
        <v>0</v>
      </c>
      <c r="U59" s="18"/>
      <c r="V59" s="18"/>
      <c r="W59" s="18"/>
      <c r="X59" s="18"/>
      <c r="Y59" s="18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 ht="15.75" hidden="1" x14ac:dyDescent="0.25">
      <c r="A60" s="16">
        <v>5001007001000080</v>
      </c>
      <c r="B60" s="17" t="s">
        <v>316</v>
      </c>
      <c r="C60" s="18"/>
      <c r="D60" s="16"/>
      <c r="E60" s="16"/>
      <c r="F60" s="16"/>
      <c r="G60" s="20"/>
      <c r="H60" s="20"/>
      <c r="I60" s="20"/>
      <c r="J60" s="16">
        <v>0</v>
      </c>
      <c r="K60" s="20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 ht="15.75" x14ac:dyDescent="0.25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</row>
    <row r="62" spans="1:79" ht="15.75" x14ac:dyDescent="0.25">
      <c r="A62" s="18">
        <v>500100800100</v>
      </c>
      <c r="B62" s="19" t="s">
        <v>11</v>
      </c>
      <c r="C62" s="18">
        <v>-58100</v>
      </c>
      <c r="D62" s="18">
        <v>-39188.720000000001</v>
      </c>
      <c r="E62" s="18">
        <v>-41500</v>
      </c>
      <c r="F62" s="18">
        <v>-106546</v>
      </c>
      <c r="G62" s="18">
        <f>+G63+G64+G65+G66+G67+G68+G69+G70+G71+G72</f>
        <v>-306489</v>
      </c>
      <c r="H62" s="18">
        <f>+H63+H64+H65+H66+H67+H68+H69+H70+H71+H72+H73</f>
        <v>-60446</v>
      </c>
      <c r="I62" s="25">
        <v>-69000</v>
      </c>
      <c r="J62" s="18">
        <v>-26698.85</v>
      </c>
      <c r="K62" s="25">
        <v>-60000</v>
      </c>
      <c r="L62" s="18">
        <v>0</v>
      </c>
      <c r="M62" s="18">
        <v>0</v>
      </c>
      <c r="N62" s="18">
        <v>0</v>
      </c>
      <c r="O62" s="18">
        <v>-40000</v>
      </c>
      <c r="P62" s="18">
        <v>0</v>
      </c>
      <c r="Q62" s="18">
        <v>0</v>
      </c>
      <c r="R62" s="18">
        <v>0</v>
      </c>
      <c r="S62" s="18">
        <v>0</v>
      </c>
      <c r="T62" s="18">
        <v>-20000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</row>
    <row r="63" spans="1:79" ht="15.75" x14ac:dyDescent="0.25">
      <c r="A63" s="16">
        <v>5001008001000010</v>
      </c>
      <c r="B63" s="21" t="s">
        <v>12</v>
      </c>
      <c r="C63" s="16"/>
      <c r="D63" s="16"/>
      <c r="E63" s="16">
        <v>0</v>
      </c>
      <c r="F63" s="16">
        <v>0</v>
      </c>
      <c r="G63" s="20">
        <v>-1700</v>
      </c>
      <c r="H63" s="20">
        <v>0</v>
      </c>
      <c r="I63" s="20">
        <v>0</v>
      </c>
      <c r="J63" s="16">
        <v>-140</v>
      </c>
      <c r="K63" s="20">
        <v>0</v>
      </c>
      <c r="L63" s="16"/>
      <c r="M63" s="16"/>
      <c r="N63" s="16"/>
      <c r="O63" s="20">
        <v>0</v>
      </c>
      <c r="P63" s="16"/>
      <c r="Q63" s="16"/>
      <c r="R63" s="16"/>
      <c r="S63" s="16">
        <v>0</v>
      </c>
      <c r="T63" s="20">
        <v>0</v>
      </c>
      <c r="U63" s="16">
        <v>0</v>
      </c>
      <c r="V63" s="16"/>
      <c r="W63" s="16"/>
      <c r="X63" s="16"/>
      <c r="Y63" s="1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</row>
    <row r="64" spans="1:79" ht="15.75" x14ac:dyDescent="0.25">
      <c r="A64" s="16">
        <v>5001008001000020</v>
      </c>
      <c r="B64" s="21" t="s">
        <v>13</v>
      </c>
      <c r="C64" s="16"/>
      <c r="D64" s="16">
        <v>-195</v>
      </c>
      <c r="E64" s="16">
        <v>0</v>
      </c>
      <c r="F64" s="16">
        <v>-5909</v>
      </c>
      <c r="G64" s="20">
        <v>-4500</v>
      </c>
      <c r="H64" s="20">
        <v>0</v>
      </c>
      <c r="I64" s="20">
        <v>0</v>
      </c>
      <c r="J64" s="16">
        <v>-96</v>
      </c>
      <c r="K64" s="20">
        <v>0</v>
      </c>
      <c r="L64" s="16"/>
      <c r="M64" s="16"/>
      <c r="N64" s="20"/>
      <c r="O64" s="20">
        <v>0</v>
      </c>
      <c r="P64" s="20"/>
      <c r="Q64" s="20"/>
      <c r="R64" s="20"/>
      <c r="S64" s="20">
        <v>0</v>
      </c>
      <c r="T64" s="20">
        <v>0</v>
      </c>
      <c r="U64" s="20">
        <v>0</v>
      </c>
      <c r="V64" s="16"/>
      <c r="W64" s="16"/>
      <c r="X64" s="16"/>
      <c r="Y64" s="1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</row>
    <row r="65" spans="1:79" ht="15.75" x14ac:dyDescent="0.25">
      <c r="A65" s="16">
        <v>5001008001000020</v>
      </c>
      <c r="B65" s="21" t="s">
        <v>152</v>
      </c>
      <c r="C65" s="16"/>
      <c r="D65" s="16">
        <v>-120</v>
      </c>
      <c r="E65" s="16">
        <v>0</v>
      </c>
      <c r="F65" s="16">
        <v>-190</v>
      </c>
      <c r="G65" s="20">
        <v>-171</v>
      </c>
      <c r="H65" s="20">
        <v>0</v>
      </c>
      <c r="I65" s="20">
        <v>0</v>
      </c>
      <c r="J65" s="16">
        <v>0</v>
      </c>
      <c r="K65" s="20">
        <v>0</v>
      </c>
      <c r="L65" s="16"/>
      <c r="M65" s="16"/>
      <c r="N65" s="20"/>
      <c r="O65" s="20">
        <v>0</v>
      </c>
      <c r="P65" s="20"/>
      <c r="Q65" s="20"/>
      <c r="R65" s="20"/>
      <c r="S65" s="20">
        <v>0</v>
      </c>
      <c r="T65" s="20">
        <v>0</v>
      </c>
      <c r="U65" s="20">
        <v>0</v>
      </c>
      <c r="V65" s="16"/>
      <c r="W65" s="16"/>
      <c r="X65" s="16"/>
      <c r="Y65" s="1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</row>
    <row r="66" spans="1:79" ht="15.75" x14ac:dyDescent="0.25">
      <c r="A66" s="16">
        <v>5001008001000020</v>
      </c>
      <c r="B66" s="21" t="s">
        <v>345</v>
      </c>
      <c r="C66" s="16"/>
      <c r="D66" s="16">
        <v>-33248.199999999997</v>
      </c>
      <c r="E66" s="16">
        <v>-34500</v>
      </c>
      <c r="F66" s="16">
        <v>-28301</v>
      </c>
      <c r="G66" s="20">
        <v>-67781</v>
      </c>
      <c r="H66" s="20">
        <v>-35043</v>
      </c>
      <c r="I66" s="20">
        <v>-69000</v>
      </c>
      <c r="J66" s="16">
        <v>-25127.01</v>
      </c>
      <c r="K66" s="20">
        <v>-60000</v>
      </c>
      <c r="L66" s="16"/>
      <c r="M66" s="16"/>
      <c r="N66" s="20"/>
      <c r="O66" s="20">
        <v>-40000</v>
      </c>
      <c r="P66" s="20"/>
      <c r="Q66" s="20"/>
      <c r="R66" s="20"/>
      <c r="S66" s="20">
        <v>0</v>
      </c>
      <c r="T66" s="20">
        <v>-20000</v>
      </c>
      <c r="U66" s="20">
        <v>0</v>
      </c>
      <c r="V66" s="16"/>
      <c r="W66" s="16"/>
      <c r="X66" s="16"/>
      <c r="Y66" s="1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79" ht="15.75" x14ac:dyDescent="0.25">
      <c r="A67" s="16">
        <v>5001008001000020</v>
      </c>
      <c r="B67" s="21" t="s">
        <v>153</v>
      </c>
      <c r="C67" s="16"/>
      <c r="D67" s="16">
        <v>-1200</v>
      </c>
      <c r="E67" s="16">
        <v>0</v>
      </c>
      <c r="F67" s="16">
        <v>-855</v>
      </c>
      <c r="G67" s="20">
        <v>-837</v>
      </c>
      <c r="H67" s="20">
        <v>-762</v>
      </c>
      <c r="I67" s="20">
        <v>0</v>
      </c>
      <c r="J67" s="16">
        <v>-867</v>
      </c>
      <c r="K67" s="20">
        <v>0</v>
      </c>
      <c r="L67" s="16"/>
      <c r="M67" s="16"/>
      <c r="N67" s="20"/>
      <c r="O67" s="20">
        <v>0</v>
      </c>
      <c r="P67" s="20"/>
      <c r="Q67" s="20"/>
      <c r="R67" s="20"/>
      <c r="S67" s="20">
        <v>0</v>
      </c>
      <c r="T67" s="20">
        <v>0</v>
      </c>
      <c r="U67" s="20">
        <v>0</v>
      </c>
      <c r="V67" s="16"/>
      <c r="W67" s="16"/>
      <c r="X67" s="16"/>
      <c r="Y67" s="1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</row>
    <row r="68" spans="1:79" ht="15.75" x14ac:dyDescent="0.25">
      <c r="A68" s="16">
        <v>5001008001000030</v>
      </c>
      <c r="B68" s="21" t="s">
        <v>14</v>
      </c>
      <c r="C68" s="16">
        <v>-300</v>
      </c>
      <c r="D68" s="16">
        <v>0</v>
      </c>
      <c r="E68" s="16">
        <v>-1000</v>
      </c>
      <c r="F68" s="16">
        <v>0</v>
      </c>
      <c r="G68" s="20">
        <f t="shared" ref="G68:G70" si="13">SUM(L68:Y68)</f>
        <v>0</v>
      </c>
      <c r="H68" s="20">
        <v>0</v>
      </c>
      <c r="I68" s="20">
        <v>0</v>
      </c>
      <c r="J68" s="16">
        <v>0</v>
      </c>
      <c r="K68" s="20">
        <v>0</v>
      </c>
      <c r="L68" s="16"/>
      <c r="M68" s="16"/>
      <c r="N68" s="20"/>
      <c r="O68" s="20">
        <v>0</v>
      </c>
      <c r="P68" s="20"/>
      <c r="Q68" s="20"/>
      <c r="R68" s="20"/>
      <c r="S68" s="20">
        <v>0</v>
      </c>
      <c r="T68" s="20">
        <v>0</v>
      </c>
      <c r="U68" s="20">
        <v>0</v>
      </c>
      <c r="V68" s="16"/>
      <c r="W68" s="16"/>
      <c r="X68" s="16"/>
      <c r="Y68" s="1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</row>
    <row r="69" spans="1:79" ht="15.75" x14ac:dyDescent="0.25">
      <c r="A69" s="16">
        <v>5001008001000030</v>
      </c>
      <c r="B69" s="21" t="s">
        <v>154</v>
      </c>
      <c r="C69" s="16">
        <v>-37800</v>
      </c>
      <c r="D69" s="16">
        <v>-4425.5200000000004</v>
      </c>
      <c r="E69" s="16">
        <v>-6000</v>
      </c>
      <c r="F69" s="16">
        <v>-1325</v>
      </c>
      <c r="G69" s="20">
        <v>-92271</v>
      </c>
      <c r="H69" s="20">
        <v>-227</v>
      </c>
      <c r="I69" s="20">
        <v>0</v>
      </c>
      <c r="J69" s="16">
        <v>-270.5</v>
      </c>
      <c r="K69" s="20">
        <v>0</v>
      </c>
      <c r="L69" s="16">
        <v>0</v>
      </c>
      <c r="M69" s="16"/>
      <c r="N69" s="20"/>
      <c r="O69" s="20">
        <v>0</v>
      </c>
      <c r="P69" s="20"/>
      <c r="Q69" s="20"/>
      <c r="R69" s="20"/>
      <c r="S69" s="20">
        <v>0</v>
      </c>
      <c r="T69" s="20">
        <v>0</v>
      </c>
      <c r="U69" s="20">
        <v>0</v>
      </c>
      <c r="V69" s="16">
        <v>0</v>
      </c>
      <c r="W69" s="16"/>
      <c r="X69" s="16">
        <v>0</v>
      </c>
      <c r="Y69" s="1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</row>
    <row r="70" spans="1:79" ht="15.75" x14ac:dyDescent="0.25">
      <c r="A70" s="16">
        <v>5001008001000040</v>
      </c>
      <c r="B70" s="21" t="s">
        <v>155</v>
      </c>
      <c r="C70" s="16">
        <v>-20000</v>
      </c>
      <c r="D70" s="16">
        <v>0</v>
      </c>
      <c r="E70" s="16">
        <v>0</v>
      </c>
      <c r="F70" s="16">
        <v>0</v>
      </c>
      <c r="G70" s="20">
        <f t="shared" si="13"/>
        <v>0</v>
      </c>
      <c r="H70" s="20">
        <v>0</v>
      </c>
      <c r="I70" s="20">
        <v>0</v>
      </c>
      <c r="J70" s="16">
        <v>0</v>
      </c>
      <c r="K70" s="20">
        <v>0</v>
      </c>
      <c r="L70" s="16"/>
      <c r="M70" s="16"/>
      <c r="N70" s="16"/>
      <c r="O70" s="20">
        <v>0</v>
      </c>
      <c r="P70" s="16"/>
      <c r="Q70" s="16"/>
      <c r="R70" s="16"/>
      <c r="S70" s="16">
        <v>0</v>
      </c>
      <c r="T70" s="20">
        <v>0</v>
      </c>
      <c r="U70" s="16">
        <v>0</v>
      </c>
      <c r="V70" s="16"/>
      <c r="W70" s="16"/>
      <c r="X70" s="16"/>
      <c r="Y70" s="1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</row>
    <row r="71" spans="1:79" ht="15.75" x14ac:dyDescent="0.25">
      <c r="A71" s="16">
        <v>5001008001000040</v>
      </c>
      <c r="B71" s="21" t="s">
        <v>323</v>
      </c>
      <c r="C71" s="16"/>
      <c r="D71" s="16">
        <v>0</v>
      </c>
      <c r="E71" s="16">
        <v>0</v>
      </c>
      <c r="F71" s="16">
        <v>-24971</v>
      </c>
      <c r="G71" s="20">
        <v>-1130</v>
      </c>
      <c r="H71" s="20">
        <v>0</v>
      </c>
      <c r="I71" s="20">
        <v>0</v>
      </c>
      <c r="J71" s="16">
        <v>-198</v>
      </c>
      <c r="K71" s="20">
        <v>0</v>
      </c>
      <c r="L71" s="16">
        <v>0</v>
      </c>
      <c r="M71" s="16"/>
      <c r="N71" s="16"/>
      <c r="O71" s="20">
        <v>0</v>
      </c>
      <c r="P71" s="16"/>
      <c r="Q71" s="16"/>
      <c r="R71" s="16"/>
      <c r="S71" s="16">
        <v>0</v>
      </c>
      <c r="T71" s="20">
        <v>0</v>
      </c>
      <c r="U71" s="16">
        <v>0</v>
      </c>
      <c r="V71" s="16"/>
      <c r="W71" s="16"/>
      <c r="X71" s="16"/>
      <c r="Y71" s="1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</row>
    <row r="72" spans="1:79" ht="15.75" x14ac:dyDescent="0.25">
      <c r="A72" s="16">
        <v>5001008001000040</v>
      </c>
      <c r="B72" s="21" t="s">
        <v>324</v>
      </c>
      <c r="C72" s="16"/>
      <c r="D72" s="16">
        <v>0</v>
      </c>
      <c r="E72" s="16">
        <v>0</v>
      </c>
      <c r="F72" s="16">
        <v>-40030</v>
      </c>
      <c r="G72" s="20">
        <v>-138099</v>
      </c>
      <c r="H72" s="20">
        <v>-4414</v>
      </c>
      <c r="I72" s="20">
        <v>0</v>
      </c>
      <c r="J72" s="16">
        <v>0</v>
      </c>
      <c r="K72" s="20">
        <v>0</v>
      </c>
      <c r="L72" s="16">
        <v>0</v>
      </c>
      <c r="M72" s="16"/>
      <c r="N72" s="16"/>
      <c r="O72" s="20">
        <v>0</v>
      </c>
      <c r="P72" s="16"/>
      <c r="Q72" s="16"/>
      <c r="R72" s="16"/>
      <c r="S72" s="16">
        <v>0</v>
      </c>
      <c r="T72" s="20">
        <v>0</v>
      </c>
      <c r="U72" s="16">
        <v>0</v>
      </c>
      <c r="V72" s="16"/>
      <c r="W72" s="16"/>
      <c r="X72" s="16"/>
      <c r="Y72" s="1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</row>
    <row r="73" spans="1:79" ht="15.75" x14ac:dyDescent="0.25">
      <c r="A73" s="16"/>
      <c r="B73" s="21" t="s">
        <v>343</v>
      </c>
      <c r="C73" s="16"/>
      <c r="D73" s="16"/>
      <c r="E73" s="16"/>
      <c r="F73" s="16"/>
      <c r="G73" s="20"/>
      <c r="H73" s="20">
        <v>-20000</v>
      </c>
      <c r="I73" s="20"/>
      <c r="J73" s="16">
        <v>-0.34000000000003183</v>
      </c>
      <c r="K73" s="20"/>
      <c r="L73" s="16"/>
      <c r="M73" s="16"/>
      <c r="N73" s="16"/>
      <c r="O73" s="20">
        <v>0</v>
      </c>
      <c r="P73" s="16"/>
      <c r="Q73" s="16"/>
      <c r="R73" s="16"/>
      <c r="S73" s="16"/>
      <c r="T73" s="20">
        <v>0</v>
      </c>
      <c r="U73" s="16"/>
      <c r="V73" s="16"/>
      <c r="W73" s="16"/>
      <c r="X73" s="16"/>
      <c r="Y73" s="1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</row>
    <row r="74" spans="1:79" ht="15.75" x14ac:dyDescent="0.25">
      <c r="A74" s="25">
        <v>500100800200</v>
      </c>
      <c r="B74" s="27" t="s">
        <v>156</v>
      </c>
      <c r="C74" s="25"/>
      <c r="D74" s="25">
        <v>0</v>
      </c>
      <c r="E74" s="16">
        <v>0</v>
      </c>
      <c r="F74" s="16">
        <v>-4965</v>
      </c>
      <c r="G74" s="16"/>
      <c r="H74" s="16">
        <v>0</v>
      </c>
      <c r="I74" s="16"/>
      <c r="J74" s="16"/>
      <c r="K74" s="16"/>
      <c r="L74" s="25"/>
      <c r="M74" s="25"/>
      <c r="N74" s="25"/>
      <c r="O74" s="25"/>
      <c r="P74" s="25"/>
      <c r="Q74" s="25"/>
      <c r="R74" s="25"/>
      <c r="S74" s="25">
        <v>0</v>
      </c>
      <c r="T74" s="20">
        <v>0</v>
      </c>
      <c r="U74" s="25">
        <v>0</v>
      </c>
      <c r="V74" s="25"/>
      <c r="W74" s="25"/>
      <c r="X74" s="25"/>
      <c r="Y74" s="25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</row>
    <row r="75" spans="1:79" ht="15.75" x14ac:dyDescent="0.25">
      <c r="A75" s="14">
        <v>5001009</v>
      </c>
      <c r="B75" s="15" t="s">
        <v>15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 ht="15.75" x14ac:dyDescent="0.25">
      <c r="A76" s="18">
        <v>500100900100</v>
      </c>
      <c r="B76" s="19" t="s">
        <v>16</v>
      </c>
      <c r="C76" s="18">
        <v>-177000</v>
      </c>
      <c r="D76" s="18">
        <v>-245548</v>
      </c>
      <c r="E76" s="18">
        <v>-322000</v>
      </c>
      <c r="F76" s="18">
        <v>-147665</v>
      </c>
      <c r="G76" s="18">
        <f>+G77</f>
        <v>-1234</v>
      </c>
      <c r="H76" s="18">
        <f t="shared" ref="H76" si="14">+H77</f>
        <v>-468</v>
      </c>
      <c r="I76" s="25"/>
      <c r="J76" s="18">
        <v>0</v>
      </c>
      <c r="K76" s="25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 ht="15.75" x14ac:dyDescent="0.25">
      <c r="A77" s="16">
        <v>5001009001000010</v>
      </c>
      <c r="B77" s="21" t="s">
        <v>157</v>
      </c>
      <c r="C77" s="16">
        <v>-177000</v>
      </c>
      <c r="D77" s="16">
        <v>-245548</v>
      </c>
      <c r="E77" s="16">
        <v>-322000</v>
      </c>
      <c r="F77" s="16">
        <v>-147665</v>
      </c>
      <c r="G77" s="20">
        <v>-1234</v>
      </c>
      <c r="H77" s="20">
        <v>-468</v>
      </c>
      <c r="I77" s="20">
        <v>0</v>
      </c>
      <c r="J77" s="16">
        <v>0</v>
      </c>
      <c r="K77" s="20">
        <v>0</v>
      </c>
      <c r="L77" s="16"/>
      <c r="M77" s="16"/>
      <c r="N77" s="16"/>
      <c r="O77" s="16"/>
      <c r="P77" s="16"/>
      <c r="Q77" s="16"/>
      <c r="R77" s="16"/>
      <c r="S77" s="16">
        <v>0</v>
      </c>
      <c r="T77" s="16">
        <v>0</v>
      </c>
      <c r="U77" s="16"/>
      <c r="V77" s="16"/>
      <c r="W77" s="16"/>
      <c r="X77" s="16">
        <v>0</v>
      </c>
      <c r="Y77" s="1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</row>
    <row r="78" spans="1:79" ht="15.75" x14ac:dyDescent="0.25">
      <c r="A78" s="25">
        <v>500100900200</v>
      </c>
      <c r="B78" s="27" t="s">
        <v>17</v>
      </c>
      <c r="C78" s="25">
        <v>0</v>
      </c>
      <c r="D78" s="25">
        <v>-82</v>
      </c>
      <c r="E78" s="18">
        <v>-200000</v>
      </c>
      <c r="F78" s="18">
        <v>-41</v>
      </c>
      <c r="G78" s="18">
        <f>+G79</f>
        <v>-1057485</v>
      </c>
      <c r="H78" s="18">
        <f t="shared" ref="H78" si="15">+H79</f>
        <v>0</v>
      </c>
      <c r="I78" s="25">
        <v>-120000</v>
      </c>
      <c r="J78" s="18">
        <v>-56665.78</v>
      </c>
      <c r="K78" s="25">
        <v>-500000</v>
      </c>
      <c r="L78" s="18">
        <v>0</v>
      </c>
      <c r="M78" s="18">
        <v>0</v>
      </c>
      <c r="N78" s="18">
        <v>0</v>
      </c>
      <c r="O78" s="18">
        <v>-250000</v>
      </c>
      <c r="P78" s="18">
        <v>0</v>
      </c>
      <c r="Q78" s="18">
        <v>0</v>
      </c>
      <c r="R78" s="18">
        <v>0</v>
      </c>
      <c r="S78" s="18">
        <v>-50000</v>
      </c>
      <c r="T78" s="18">
        <v>-100000</v>
      </c>
      <c r="U78" s="18">
        <v>0</v>
      </c>
      <c r="V78" s="18">
        <v>-100000</v>
      </c>
      <c r="W78" s="18">
        <v>0</v>
      </c>
      <c r="X78" s="18">
        <v>0</v>
      </c>
      <c r="Y78" s="18">
        <v>0</v>
      </c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</row>
    <row r="79" spans="1:79" ht="15.75" x14ac:dyDescent="0.25">
      <c r="A79" s="16">
        <v>5001009002000010</v>
      </c>
      <c r="B79" s="17" t="s">
        <v>158</v>
      </c>
      <c r="C79" s="18"/>
      <c r="D79" s="16">
        <v>-82</v>
      </c>
      <c r="E79" s="16">
        <v>-200000</v>
      </c>
      <c r="F79" s="16">
        <v>-41</v>
      </c>
      <c r="G79" s="20">
        <v>-1057485</v>
      </c>
      <c r="H79" s="20">
        <v>0</v>
      </c>
      <c r="I79" s="20">
        <v>-120000</v>
      </c>
      <c r="J79" s="16">
        <v>-56665.78</v>
      </c>
      <c r="K79" s="20">
        <v>-500000</v>
      </c>
      <c r="L79" s="18"/>
      <c r="M79" s="18"/>
      <c r="N79" s="20">
        <v>0</v>
      </c>
      <c r="O79" s="20">
        <v>-250000</v>
      </c>
      <c r="P79" s="25"/>
      <c r="Q79" s="25"/>
      <c r="R79" s="25"/>
      <c r="S79" s="20">
        <v>-50000</v>
      </c>
      <c r="T79" s="20">
        <v>-100000</v>
      </c>
      <c r="U79" s="25"/>
      <c r="V79" s="20">
        <v>-100000</v>
      </c>
      <c r="W79" s="25"/>
      <c r="X79" s="18"/>
      <c r="Y79" s="18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 ht="15.75" x14ac:dyDescent="0.25">
      <c r="A80" s="14">
        <v>5002</v>
      </c>
      <c r="B80" s="15" t="s">
        <v>18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</row>
    <row r="81" spans="1:79" ht="15.75" x14ac:dyDescent="0.25">
      <c r="A81" s="14">
        <v>5002001</v>
      </c>
      <c r="B81" s="15" t="s">
        <v>159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</row>
    <row r="82" spans="1:79" ht="15.75" x14ac:dyDescent="0.25">
      <c r="A82" s="18">
        <v>500200100100</v>
      </c>
      <c r="B82" s="19" t="s">
        <v>160</v>
      </c>
      <c r="C82" s="18">
        <v>-210000</v>
      </c>
      <c r="D82" s="18">
        <v>-209937.7</v>
      </c>
      <c r="E82" s="18">
        <v>-210000</v>
      </c>
      <c r="F82" s="18">
        <v>-232637</v>
      </c>
      <c r="G82" s="18">
        <f>+G83+G84</f>
        <v>-225235</v>
      </c>
      <c r="H82" s="18">
        <f t="shared" ref="H82" si="16">+H83+H84</f>
        <v>-217491</v>
      </c>
      <c r="I82" s="18">
        <v>-180000</v>
      </c>
      <c r="J82" s="18">
        <v>-219501.14</v>
      </c>
      <c r="K82" s="25">
        <v>-220000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-220000</v>
      </c>
      <c r="X82" s="18">
        <v>0</v>
      </c>
      <c r="Y82" s="18">
        <v>0</v>
      </c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</row>
    <row r="83" spans="1:79" ht="15.75" x14ac:dyDescent="0.25">
      <c r="A83" s="16">
        <v>5002001001000010</v>
      </c>
      <c r="B83" s="21" t="s">
        <v>161</v>
      </c>
      <c r="C83" s="16"/>
      <c r="D83" s="16">
        <v>-2176.6999999999998</v>
      </c>
      <c r="E83" s="16">
        <v>0</v>
      </c>
      <c r="F83" s="16">
        <v>-2872</v>
      </c>
      <c r="G83" s="20">
        <v>-15348</v>
      </c>
      <c r="H83" s="20">
        <v>-7587</v>
      </c>
      <c r="I83" s="20">
        <v>0</v>
      </c>
      <c r="J83" s="16">
        <v>-15332.23</v>
      </c>
      <c r="K83" s="20">
        <v>0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>
        <v>0</v>
      </c>
      <c r="X83" s="16"/>
      <c r="Y83" s="1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</row>
    <row r="84" spans="1:79" ht="15.75" x14ac:dyDescent="0.25">
      <c r="A84" s="16">
        <v>5002001001000030</v>
      </c>
      <c r="B84" s="21" t="s">
        <v>162</v>
      </c>
      <c r="C84" s="16">
        <v>-210000</v>
      </c>
      <c r="D84" s="16">
        <v>-207761</v>
      </c>
      <c r="E84" s="16">
        <v>-210000</v>
      </c>
      <c r="F84" s="16">
        <v>-229764</v>
      </c>
      <c r="G84" s="20">
        <v>-209887</v>
      </c>
      <c r="H84" s="20">
        <v>-209904</v>
      </c>
      <c r="I84" s="20">
        <v>-180000</v>
      </c>
      <c r="J84" s="16">
        <v>-204168.91</v>
      </c>
      <c r="K84" s="20">
        <v>-220000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20"/>
      <c r="W84" s="20">
        <v>-220000</v>
      </c>
      <c r="X84" s="20"/>
      <c r="Y84" s="20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</row>
    <row r="85" spans="1:79" ht="15.75" x14ac:dyDescent="0.25">
      <c r="A85" s="18">
        <v>500200100200</v>
      </c>
      <c r="B85" s="19" t="s">
        <v>163</v>
      </c>
      <c r="C85" s="18">
        <v>-35000</v>
      </c>
      <c r="D85" s="18">
        <v>-48038.84</v>
      </c>
      <c r="E85" s="18">
        <v>-55000</v>
      </c>
      <c r="F85" s="18">
        <v>-35988</v>
      </c>
      <c r="G85" s="18">
        <f>+G86</f>
        <v>-32967</v>
      </c>
      <c r="H85" s="18">
        <f t="shared" ref="H85" si="17">+H86</f>
        <v>-25549</v>
      </c>
      <c r="I85" s="18">
        <v>-30000</v>
      </c>
      <c r="J85" s="18">
        <v>-31630.92</v>
      </c>
      <c r="K85" s="25">
        <v>-41000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-41000</v>
      </c>
      <c r="V85" s="18">
        <v>0</v>
      </c>
      <c r="W85" s="18">
        <v>0</v>
      </c>
      <c r="X85" s="18">
        <v>0</v>
      </c>
      <c r="Y85" s="18">
        <v>0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 ht="15.75" x14ac:dyDescent="0.25">
      <c r="A86" s="16">
        <v>5002001002000020</v>
      </c>
      <c r="B86" s="17" t="s">
        <v>164</v>
      </c>
      <c r="C86" s="16">
        <v>-35000</v>
      </c>
      <c r="D86" s="16">
        <v>-48038.84</v>
      </c>
      <c r="E86" s="16">
        <v>-55000</v>
      </c>
      <c r="F86" s="16">
        <v>-35988</v>
      </c>
      <c r="G86" s="20">
        <v>-32967</v>
      </c>
      <c r="H86" s="20">
        <v>-25549</v>
      </c>
      <c r="I86" s="20">
        <v>-30000</v>
      </c>
      <c r="J86" s="16">
        <v>-31630.92</v>
      </c>
      <c r="K86" s="20">
        <v>-41000</v>
      </c>
      <c r="L86" s="18"/>
      <c r="M86" s="18"/>
      <c r="N86" s="18"/>
      <c r="O86" s="18"/>
      <c r="P86" s="18"/>
      <c r="Q86" s="18"/>
      <c r="R86" s="18"/>
      <c r="S86" s="18"/>
      <c r="T86" s="25"/>
      <c r="U86" s="20">
        <v>-41000</v>
      </c>
      <c r="V86" s="25"/>
      <c r="W86" s="16">
        <v>0</v>
      </c>
      <c r="X86" s="18"/>
      <c r="Y86" s="18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 ht="15.75" x14ac:dyDescent="0.25">
      <c r="A87" s="14">
        <v>5002002</v>
      </c>
      <c r="B87" s="15" t="s">
        <v>19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 ht="15.75" x14ac:dyDescent="0.25">
      <c r="A88" s="18">
        <v>500200200100</v>
      </c>
      <c r="B88" s="19" t="s">
        <v>20</v>
      </c>
      <c r="C88" s="18">
        <v>-126000</v>
      </c>
      <c r="D88" s="18">
        <v>-86719.200000000012</v>
      </c>
      <c r="E88" s="18">
        <v>-94500</v>
      </c>
      <c r="F88" s="18">
        <v>-101291</v>
      </c>
      <c r="G88" s="18">
        <f>+G89+G90</f>
        <v>-80418</v>
      </c>
      <c r="H88" s="18">
        <f t="shared" ref="H88" si="18">+H89+H90</f>
        <v>-58294</v>
      </c>
      <c r="I88" s="18">
        <v>-64000</v>
      </c>
      <c r="J88" s="18">
        <v>-53672.83</v>
      </c>
      <c r="K88" s="25">
        <v>-53500</v>
      </c>
      <c r="L88" s="18">
        <v>0</v>
      </c>
      <c r="M88" s="18">
        <v>0</v>
      </c>
      <c r="N88" s="18">
        <v>-53500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</row>
    <row r="89" spans="1:79" ht="15.75" x14ac:dyDescent="0.25">
      <c r="A89" s="16">
        <v>5002002001000010</v>
      </c>
      <c r="B89" s="21" t="s">
        <v>165</v>
      </c>
      <c r="C89" s="16">
        <v>-6000</v>
      </c>
      <c r="D89" s="16">
        <v>-4569.1000000000004</v>
      </c>
      <c r="E89" s="16">
        <v>-4500</v>
      </c>
      <c r="F89" s="16">
        <v>-3973</v>
      </c>
      <c r="G89" s="20">
        <v>-5283</v>
      </c>
      <c r="H89" s="20">
        <v>-3732</v>
      </c>
      <c r="I89" s="20">
        <v>-4000</v>
      </c>
      <c r="J89" s="16">
        <v>-3721</v>
      </c>
      <c r="K89" s="20">
        <v>-3500</v>
      </c>
      <c r="L89" s="16">
        <v>0</v>
      </c>
      <c r="M89" s="20"/>
      <c r="N89" s="20">
        <v>-3500</v>
      </c>
      <c r="O89" s="20"/>
      <c r="P89" s="16"/>
      <c r="Q89" s="16"/>
      <c r="R89" s="16"/>
      <c r="S89" s="16"/>
      <c r="T89" s="16">
        <v>0</v>
      </c>
      <c r="U89" s="16"/>
      <c r="V89" s="16"/>
      <c r="W89" s="16"/>
      <c r="X89" s="16"/>
      <c r="Y89" s="1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</row>
    <row r="90" spans="1:79" ht="15.75" x14ac:dyDescent="0.25">
      <c r="A90" s="16">
        <v>5002002001000020</v>
      </c>
      <c r="B90" s="21" t="s">
        <v>166</v>
      </c>
      <c r="C90" s="16">
        <v>-120000</v>
      </c>
      <c r="D90" s="16">
        <v>-82150.100000000006</v>
      </c>
      <c r="E90" s="16">
        <v>-90000</v>
      </c>
      <c r="F90" s="16">
        <v>-97319</v>
      </c>
      <c r="G90" s="20">
        <v>-75135</v>
      </c>
      <c r="H90" s="20">
        <v>-54562</v>
      </c>
      <c r="I90" s="20">
        <v>-60000</v>
      </c>
      <c r="J90" s="16">
        <v>-49951.83</v>
      </c>
      <c r="K90" s="20">
        <v>-50000</v>
      </c>
      <c r="L90" s="16"/>
      <c r="M90" s="20"/>
      <c r="N90" s="20">
        <v>-50000</v>
      </c>
      <c r="O90" s="20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</row>
    <row r="91" spans="1:79" ht="15.75" x14ac:dyDescent="0.25">
      <c r="A91" s="14">
        <v>5002003</v>
      </c>
      <c r="B91" s="15" t="s">
        <v>167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 ht="15.75" x14ac:dyDescent="0.25">
      <c r="A92" s="18">
        <v>500200300100</v>
      </c>
      <c r="B92" s="19" t="s">
        <v>167</v>
      </c>
      <c r="C92" s="18">
        <v>-127000</v>
      </c>
      <c r="D92" s="18">
        <v>-67813.5</v>
      </c>
      <c r="E92" s="18">
        <v>-71000</v>
      </c>
      <c r="F92" s="18">
        <v>-116794</v>
      </c>
      <c r="G92" s="18">
        <f>+G93+G94+G95+G96</f>
        <v>-21691</v>
      </c>
      <c r="H92" s="18">
        <f t="shared" ref="H92" si="19">+H93+H94+H95+H96</f>
        <v>-17078</v>
      </c>
      <c r="I92" s="18">
        <v>-20000</v>
      </c>
      <c r="J92" s="18">
        <v>-22609.57</v>
      </c>
      <c r="K92" s="25">
        <v>-30000</v>
      </c>
      <c r="L92" s="18">
        <v>-30000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</row>
    <row r="93" spans="1:79" ht="15.75" x14ac:dyDescent="0.25">
      <c r="A93" s="16">
        <v>5002003001000040</v>
      </c>
      <c r="B93" s="21" t="s">
        <v>168</v>
      </c>
      <c r="C93" s="16"/>
      <c r="D93" s="16"/>
      <c r="E93" s="16">
        <v>0</v>
      </c>
      <c r="F93" s="16">
        <v>-6300</v>
      </c>
      <c r="G93" s="20">
        <v>0</v>
      </c>
      <c r="H93" s="20">
        <v>0</v>
      </c>
      <c r="I93" s="20">
        <v>0</v>
      </c>
      <c r="J93" s="16">
        <v>0</v>
      </c>
      <c r="K93" s="20">
        <v>0</v>
      </c>
      <c r="L93" s="16">
        <v>0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</row>
    <row r="94" spans="1:79" ht="15.75" x14ac:dyDescent="0.25">
      <c r="A94" s="16">
        <v>5002003001000040</v>
      </c>
      <c r="B94" s="21" t="s">
        <v>169</v>
      </c>
      <c r="C94" s="16"/>
      <c r="D94" s="16"/>
      <c r="E94" s="16">
        <v>0</v>
      </c>
      <c r="F94" s="16">
        <v>-5000</v>
      </c>
      <c r="G94" s="20">
        <v>0</v>
      </c>
      <c r="H94" s="20">
        <v>0</v>
      </c>
      <c r="I94" s="20">
        <v>0</v>
      </c>
      <c r="J94" s="16">
        <v>0</v>
      </c>
      <c r="K94" s="20">
        <v>0</v>
      </c>
      <c r="L94" s="16">
        <v>0</v>
      </c>
      <c r="M94" s="20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</row>
    <row r="95" spans="1:79" ht="15.75" x14ac:dyDescent="0.25">
      <c r="A95" s="16">
        <v>5002003001000040</v>
      </c>
      <c r="B95" s="17" t="s">
        <v>170</v>
      </c>
      <c r="C95" s="16">
        <v>-127000</v>
      </c>
      <c r="D95" s="16">
        <v>-67693.5</v>
      </c>
      <c r="E95" s="16">
        <v>-70000</v>
      </c>
      <c r="F95" s="16">
        <v>-101928</v>
      </c>
      <c r="G95" s="20">
        <v>-13720</v>
      </c>
      <c r="H95" s="20">
        <v>-8000</v>
      </c>
      <c r="I95" s="20">
        <v>-20000</v>
      </c>
      <c r="J95" s="16">
        <v>-20500</v>
      </c>
      <c r="K95" s="20">
        <v>-20000</v>
      </c>
      <c r="L95" s="16">
        <v>-20000</v>
      </c>
      <c r="M95" s="25"/>
      <c r="N95" s="18"/>
      <c r="O95" s="18"/>
      <c r="P95" s="18"/>
      <c r="Q95" s="18"/>
      <c r="R95" s="16">
        <v>0</v>
      </c>
      <c r="S95" s="18"/>
      <c r="T95" s="18"/>
      <c r="U95" s="18"/>
      <c r="V95" s="18"/>
      <c r="W95" s="18"/>
      <c r="X95" s="18"/>
      <c r="Y95" s="18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 ht="15.75" x14ac:dyDescent="0.25">
      <c r="A96" s="16">
        <v>5002003001000050</v>
      </c>
      <c r="B96" s="17" t="s">
        <v>171</v>
      </c>
      <c r="C96" s="18"/>
      <c r="D96" s="16">
        <v>-120</v>
      </c>
      <c r="E96" s="16">
        <v>-1000</v>
      </c>
      <c r="F96" s="16">
        <v>-3566</v>
      </c>
      <c r="G96" s="20">
        <v>-7971</v>
      </c>
      <c r="H96" s="20">
        <v>-9078</v>
      </c>
      <c r="I96" s="20">
        <v>0</v>
      </c>
      <c r="J96" s="16">
        <v>-2109.5700000000002</v>
      </c>
      <c r="K96" s="20">
        <v>-10000</v>
      </c>
      <c r="L96" s="16">
        <v>-10000</v>
      </c>
      <c r="M96" s="25"/>
      <c r="N96" s="18"/>
      <c r="O96" s="18"/>
      <c r="P96" s="18"/>
      <c r="Q96" s="18"/>
      <c r="R96" s="18"/>
      <c r="S96" s="18"/>
      <c r="T96" s="18"/>
      <c r="U96" s="16">
        <v>0</v>
      </c>
      <c r="V96" s="18"/>
      <c r="W96" s="18"/>
      <c r="X96" s="18"/>
      <c r="Y96" s="18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 ht="15.75" x14ac:dyDescent="0.25">
      <c r="A97" s="14">
        <v>5002004</v>
      </c>
      <c r="B97" s="15" t="s">
        <v>172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 ht="15.75" x14ac:dyDescent="0.25">
      <c r="A98" s="18">
        <v>500200400100</v>
      </c>
      <c r="B98" s="19" t="s">
        <v>172</v>
      </c>
      <c r="C98" s="18">
        <v>-30000</v>
      </c>
      <c r="D98" s="18">
        <v>-4189.8</v>
      </c>
      <c r="E98" s="18">
        <v>-5000</v>
      </c>
      <c r="F98" s="18">
        <v>-4075</v>
      </c>
      <c r="G98" s="18">
        <f>+G99+G100</f>
        <v>-5312</v>
      </c>
      <c r="H98" s="25">
        <v>-1955</v>
      </c>
      <c r="I98" s="25">
        <v>-2000</v>
      </c>
      <c r="J98" s="25">
        <v>-7043.18</v>
      </c>
      <c r="K98" s="25">
        <v>-5000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-5000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 ht="15.75" x14ac:dyDescent="0.25">
      <c r="A99" s="16">
        <v>5002004001000020</v>
      </c>
      <c r="B99" s="21" t="s">
        <v>173</v>
      </c>
      <c r="C99" s="16"/>
      <c r="D99" s="16">
        <v>-3522</v>
      </c>
      <c r="E99" s="16">
        <v>-4000</v>
      </c>
      <c r="F99" s="16">
        <v>-3975</v>
      </c>
      <c r="G99" s="20">
        <v>-1328</v>
      </c>
      <c r="H99" s="20">
        <v>-1505</v>
      </c>
      <c r="I99" s="20">
        <v>-2000</v>
      </c>
      <c r="J99" s="16">
        <v>-7042.62</v>
      </c>
      <c r="K99" s="20">
        <v>-5000</v>
      </c>
      <c r="L99" s="16">
        <v>0</v>
      </c>
      <c r="M99" s="16"/>
      <c r="N99" s="20"/>
      <c r="O99" s="16"/>
      <c r="P99" s="16"/>
      <c r="Q99" s="16"/>
      <c r="R99" s="16"/>
      <c r="S99" s="16">
        <v>-5000</v>
      </c>
      <c r="T99" s="16"/>
      <c r="U99" s="16"/>
      <c r="V99" s="16"/>
      <c r="W99" s="16"/>
      <c r="X99" s="16"/>
      <c r="Y99" s="1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</row>
    <row r="100" spans="1:79" ht="15.75" x14ac:dyDescent="0.25">
      <c r="A100" s="16">
        <v>5002004001000030</v>
      </c>
      <c r="B100" s="21" t="s">
        <v>174</v>
      </c>
      <c r="C100" s="16">
        <v>-30000</v>
      </c>
      <c r="D100" s="16">
        <v>-667.8</v>
      </c>
      <c r="E100" s="16">
        <v>-1000</v>
      </c>
      <c r="F100" s="16">
        <v>-100</v>
      </c>
      <c r="G100" s="20">
        <v>-3984</v>
      </c>
      <c r="H100" s="20">
        <v>-450</v>
      </c>
      <c r="I100" s="20">
        <v>0</v>
      </c>
      <c r="J100" s="16">
        <v>-0.56000000000000005</v>
      </c>
      <c r="K100" s="20">
        <v>0</v>
      </c>
      <c r="L100" s="16">
        <v>0</v>
      </c>
      <c r="M100" s="16"/>
      <c r="N100" s="16"/>
      <c r="O100" s="16">
        <v>0</v>
      </c>
      <c r="P100" s="16"/>
      <c r="Q100" s="16"/>
      <c r="R100" s="16"/>
      <c r="S100" s="16">
        <v>0</v>
      </c>
      <c r="T100" s="16">
        <v>0</v>
      </c>
      <c r="U100" s="16"/>
      <c r="V100" s="16"/>
      <c r="W100" s="16">
        <v>0</v>
      </c>
      <c r="X100" s="16"/>
      <c r="Y100" s="1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</row>
    <row r="101" spans="1:79" ht="15.75" x14ac:dyDescent="0.25">
      <c r="A101" s="14">
        <v>5002005</v>
      </c>
      <c r="B101" s="15" t="s">
        <v>175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</row>
    <row r="102" spans="1:79" ht="15.75" x14ac:dyDescent="0.25">
      <c r="A102" s="16">
        <v>500200500100</v>
      </c>
      <c r="B102" s="19" t="s">
        <v>175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</row>
    <row r="103" spans="1:79" ht="15.75" x14ac:dyDescent="0.25">
      <c r="A103" s="14">
        <v>5002006</v>
      </c>
      <c r="B103" s="15" t="s">
        <v>176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</row>
    <row r="104" spans="1:79" ht="15.75" x14ac:dyDescent="0.25">
      <c r="A104" s="18">
        <v>500200600100</v>
      </c>
      <c r="B104" s="19" t="s">
        <v>177</v>
      </c>
      <c r="C104" s="18">
        <v>0</v>
      </c>
      <c r="D104" s="18">
        <v>-694.84</v>
      </c>
      <c r="E104" s="18">
        <v>-500</v>
      </c>
      <c r="F104" s="18">
        <v>-125</v>
      </c>
      <c r="G104" s="18">
        <f>+G105+G106</f>
        <v>-424</v>
      </c>
      <c r="H104" s="18">
        <f t="shared" ref="H104" si="20">+H105+H106</f>
        <v>-16</v>
      </c>
      <c r="I104" s="18">
        <v>0</v>
      </c>
      <c r="J104" s="18">
        <v>-101.97</v>
      </c>
      <c r="K104" s="25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</row>
    <row r="105" spans="1:79" ht="15.75" x14ac:dyDescent="0.25">
      <c r="A105" s="16">
        <v>5002006001000030</v>
      </c>
      <c r="B105" s="17" t="s">
        <v>14</v>
      </c>
      <c r="C105" s="18"/>
      <c r="D105" s="16">
        <v>-694.84</v>
      </c>
      <c r="E105" s="16">
        <v>-500</v>
      </c>
      <c r="F105" s="16">
        <v>-125</v>
      </c>
      <c r="G105" s="20">
        <v>-424</v>
      </c>
      <c r="H105" s="20">
        <v>-16</v>
      </c>
      <c r="I105" s="20">
        <v>0</v>
      </c>
      <c r="J105" s="16">
        <v>-101.97</v>
      </c>
      <c r="K105" s="20">
        <v>0</v>
      </c>
      <c r="L105" s="18"/>
      <c r="M105" s="18"/>
      <c r="N105" s="18"/>
      <c r="O105" s="16">
        <v>0</v>
      </c>
      <c r="P105" s="18"/>
      <c r="Q105" s="18"/>
      <c r="R105" s="18"/>
      <c r="S105" s="18"/>
      <c r="T105" s="16">
        <v>0</v>
      </c>
      <c r="U105" s="18">
        <v>0</v>
      </c>
      <c r="V105" s="16">
        <v>0</v>
      </c>
      <c r="W105" s="16">
        <v>0</v>
      </c>
      <c r="X105" s="18"/>
      <c r="Y105" s="18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 ht="15.75" hidden="1" x14ac:dyDescent="0.25">
      <c r="A106" s="18">
        <v>500200600200</v>
      </c>
      <c r="B106" s="19" t="s">
        <v>178</v>
      </c>
      <c r="C106" s="18"/>
      <c r="D106" s="18"/>
      <c r="E106" s="16">
        <v>0</v>
      </c>
      <c r="F106" s="16">
        <v>0</v>
      </c>
      <c r="G106" s="20">
        <f t="shared" ref="G106" si="21">SUM(L106:Y106)</f>
        <v>0</v>
      </c>
      <c r="H106" s="20">
        <v>0</v>
      </c>
      <c r="I106" s="20">
        <v>0</v>
      </c>
      <c r="J106" s="16">
        <v>0</v>
      </c>
      <c r="K106" s="20">
        <v>0</v>
      </c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</row>
    <row r="107" spans="1:79" ht="15.75" hidden="1" x14ac:dyDescent="0.25">
      <c r="A107" s="14">
        <v>5002007</v>
      </c>
      <c r="B107" s="15" t="s">
        <v>179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</row>
    <row r="108" spans="1:79" ht="15.75" hidden="1" x14ac:dyDescent="0.25">
      <c r="A108" s="18">
        <v>500200700100</v>
      </c>
      <c r="B108" s="19" t="s">
        <v>180</v>
      </c>
      <c r="C108" s="18"/>
      <c r="D108" s="18"/>
      <c r="E108" s="18">
        <v>0</v>
      </c>
      <c r="F108" s="18">
        <v>0</v>
      </c>
      <c r="G108" s="18">
        <v>0</v>
      </c>
      <c r="H108" s="18"/>
      <c r="I108" s="18">
        <v>0</v>
      </c>
      <c r="J108" s="18">
        <v>0</v>
      </c>
      <c r="K108" s="18">
        <v>0</v>
      </c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</row>
    <row r="109" spans="1:79" ht="15.75" hidden="1" x14ac:dyDescent="0.25">
      <c r="A109" s="18">
        <v>500200700200</v>
      </c>
      <c r="B109" s="19" t="s">
        <v>181</v>
      </c>
      <c r="C109" s="18"/>
      <c r="D109" s="18"/>
      <c r="E109" s="16">
        <v>0</v>
      </c>
      <c r="F109" s="16">
        <v>0</v>
      </c>
      <c r="G109" s="16">
        <v>0</v>
      </c>
      <c r="H109" s="16"/>
      <c r="I109" s="16">
        <v>0</v>
      </c>
      <c r="J109" s="16"/>
      <c r="K109" s="20">
        <v>0</v>
      </c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</row>
    <row r="110" spans="1:79" ht="15.75" x14ac:dyDescent="0.25">
      <c r="A110" s="14">
        <v>5002008</v>
      </c>
      <c r="B110" s="15" t="s">
        <v>182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</row>
    <row r="111" spans="1:79" ht="15.75" x14ac:dyDescent="0.25">
      <c r="A111" s="18">
        <v>500200800100</v>
      </c>
      <c r="B111" s="19" t="s">
        <v>182</v>
      </c>
      <c r="C111" s="18">
        <v>-2861000</v>
      </c>
      <c r="D111" s="18">
        <v>-3422371.88</v>
      </c>
      <c r="E111" s="18">
        <v>-3417500</v>
      </c>
      <c r="F111" s="18">
        <v>-3425020</v>
      </c>
      <c r="G111" s="18">
        <f>+G112+G113+G114+G115+G116+G117+G118+G119+G120+G121+G122+G123+G124</f>
        <v>-3654404</v>
      </c>
      <c r="H111" s="18">
        <f t="shared" ref="H111" si="22">+H112+H113+H114+H115+H116+H117+H118+H119+H120+H121+H122+H123+H124</f>
        <v>-3463232</v>
      </c>
      <c r="I111" s="18">
        <v>-3307000</v>
      </c>
      <c r="J111" s="18">
        <v>-3494646.8099999996</v>
      </c>
      <c r="K111" s="25">
        <v>-3155000</v>
      </c>
      <c r="L111" s="18">
        <v>-10000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-160000</v>
      </c>
      <c r="S111" s="18">
        <v>-2985000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</row>
    <row r="112" spans="1:79" ht="15.75" x14ac:dyDescent="0.25">
      <c r="A112" s="16">
        <v>5002008001000010</v>
      </c>
      <c r="B112" s="21" t="s">
        <v>183</v>
      </c>
      <c r="C112" s="16">
        <v>-1850000</v>
      </c>
      <c r="D112" s="16">
        <v>-1953605</v>
      </c>
      <c r="E112" s="16">
        <v>-1850000</v>
      </c>
      <c r="F112" s="16">
        <v>-1939376</v>
      </c>
      <c r="G112" s="20">
        <v>-2008805</v>
      </c>
      <c r="H112" s="20">
        <v>-2001817</v>
      </c>
      <c r="I112" s="20">
        <v>-2003000</v>
      </c>
      <c r="J112" s="16">
        <v>-1896067</v>
      </c>
      <c r="K112" s="20">
        <v>-1900000</v>
      </c>
      <c r="L112" s="20">
        <v>0</v>
      </c>
      <c r="M112" s="20"/>
      <c r="N112" s="20"/>
      <c r="O112" s="20"/>
      <c r="P112" s="20"/>
      <c r="Q112" s="20"/>
      <c r="R112" s="20">
        <v>0</v>
      </c>
      <c r="S112" s="20">
        <v>-1900000</v>
      </c>
      <c r="T112" s="20">
        <v>0</v>
      </c>
      <c r="U112" s="20">
        <v>0</v>
      </c>
      <c r="V112" s="16"/>
      <c r="W112" s="16"/>
      <c r="X112" s="16"/>
      <c r="Y112" s="1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</row>
    <row r="113" spans="1:79" ht="15.75" x14ac:dyDescent="0.25">
      <c r="A113" s="16">
        <v>5002008001000010</v>
      </c>
      <c r="B113" s="21" t="s">
        <v>308</v>
      </c>
      <c r="C113" s="16">
        <v>-155000</v>
      </c>
      <c r="D113" s="16">
        <v>-187270</v>
      </c>
      <c r="E113" s="16">
        <v>-187000</v>
      </c>
      <c r="F113" s="16">
        <v>-182520</v>
      </c>
      <c r="G113" s="20">
        <v>-179550</v>
      </c>
      <c r="H113" s="20">
        <v>-168350</v>
      </c>
      <c r="I113" s="20">
        <v>-170000</v>
      </c>
      <c r="J113" s="16">
        <v>-163450</v>
      </c>
      <c r="K113" s="20">
        <v>-160000</v>
      </c>
      <c r="L113" s="20">
        <v>0</v>
      </c>
      <c r="M113" s="20"/>
      <c r="N113" s="20"/>
      <c r="O113" s="20"/>
      <c r="P113" s="20"/>
      <c r="Q113" s="20"/>
      <c r="R113" s="20">
        <v>-160000</v>
      </c>
      <c r="S113" s="20">
        <v>0</v>
      </c>
      <c r="T113" s="20">
        <v>0</v>
      </c>
      <c r="U113" s="20">
        <v>0</v>
      </c>
      <c r="V113" s="16"/>
      <c r="W113" s="16"/>
      <c r="X113" s="16"/>
      <c r="Y113" s="1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</row>
    <row r="114" spans="1:79" ht="15.75" x14ac:dyDescent="0.25">
      <c r="A114" s="16">
        <v>5002008001000020</v>
      </c>
      <c r="B114" s="21" t="s">
        <v>184</v>
      </c>
      <c r="C114" s="16">
        <v>-230000</v>
      </c>
      <c r="D114" s="16">
        <v>-320355</v>
      </c>
      <c r="E114" s="16">
        <v>-540000</v>
      </c>
      <c r="F114" s="16">
        <v>-313676</v>
      </c>
      <c r="G114" s="20">
        <v>-311138</v>
      </c>
      <c r="H114" s="20">
        <v>-282816</v>
      </c>
      <c r="I114" s="20">
        <v>-285000</v>
      </c>
      <c r="J114" s="16">
        <v>-263360</v>
      </c>
      <c r="K114" s="20">
        <v>-260000</v>
      </c>
      <c r="L114" s="20">
        <v>0</v>
      </c>
      <c r="M114" s="20"/>
      <c r="N114" s="20"/>
      <c r="O114" s="20"/>
      <c r="P114" s="20"/>
      <c r="Q114" s="20"/>
      <c r="R114" s="20">
        <v>0</v>
      </c>
      <c r="S114" s="20">
        <v>-260000</v>
      </c>
      <c r="T114" s="20">
        <v>0</v>
      </c>
      <c r="U114" s="20">
        <v>0</v>
      </c>
      <c r="V114" s="16"/>
      <c r="W114" s="16"/>
      <c r="X114" s="16"/>
      <c r="Y114" s="1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</row>
    <row r="115" spans="1:79" ht="15.75" x14ac:dyDescent="0.25">
      <c r="A115" s="16">
        <v>5002008001000040</v>
      </c>
      <c r="B115" s="21" t="s">
        <v>185</v>
      </c>
      <c r="C115" s="16">
        <v>-20000</v>
      </c>
      <c r="D115" s="16">
        <v>-60790</v>
      </c>
      <c r="E115" s="16">
        <v>-60000</v>
      </c>
      <c r="F115" s="16">
        <v>-45459</v>
      </c>
      <c r="G115" s="20">
        <v>-55762</v>
      </c>
      <c r="H115" s="20">
        <v>-2150</v>
      </c>
      <c r="I115" s="20">
        <v>0</v>
      </c>
      <c r="J115" s="16">
        <v>0</v>
      </c>
      <c r="K115" s="20">
        <v>0</v>
      </c>
      <c r="L115" s="20">
        <v>0</v>
      </c>
      <c r="M115" s="20"/>
      <c r="N115" s="20"/>
      <c r="O115" s="20"/>
      <c r="P115" s="20"/>
      <c r="Q115" s="20"/>
      <c r="R115" s="20">
        <v>0</v>
      </c>
      <c r="S115" s="20">
        <v>0</v>
      </c>
      <c r="T115" s="20">
        <v>0</v>
      </c>
      <c r="U115" s="20">
        <v>0</v>
      </c>
      <c r="V115" s="16"/>
      <c r="W115" s="16"/>
      <c r="X115" s="16"/>
      <c r="Y115" s="1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</row>
    <row r="116" spans="1:79" ht="15.75" x14ac:dyDescent="0.25">
      <c r="A116" s="16">
        <v>5002008001000040</v>
      </c>
      <c r="B116" s="21" t="s">
        <v>186</v>
      </c>
      <c r="C116" s="16">
        <v>-80000</v>
      </c>
      <c r="D116" s="16">
        <v>-20405.88</v>
      </c>
      <c r="E116" s="16">
        <v>-22000</v>
      </c>
      <c r="F116" s="16">
        <v>-39854</v>
      </c>
      <c r="G116" s="20">
        <v>-30301</v>
      </c>
      <c r="H116" s="20">
        <v>-2306</v>
      </c>
      <c r="I116" s="20">
        <v>0</v>
      </c>
      <c r="J116" s="16">
        <v>0</v>
      </c>
      <c r="K116" s="20">
        <v>0</v>
      </c>
      <c r="L116" s="20">
        <v>0</v>
      </c>
      <c r="M116" s="20"/>
      <c r="N116" s="20"/>
      <c r="O116" s="20"/>
      <c r="P116" s="20"/>
      <c r="Q116" s="20"/>
      <c r="R116" s="20">
        <v>0</v>
      </c>
      <c r="S116" s="20">
        <v>0</v>
      </c>
      <c r="T116" s="20">
        <v>0</v>
      </c>
      <c r="U116" s="20">
        <v>0</v>
      </c>
      <c r="V116" s="16"/>
      <c r="W116" s="16"/>
      <c r="X116" s="16"/>
      <c r="Y116" s="1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</row>
    <row r="117" spans="1:79" ht="15.75" x14ac:dyDescent="0.25">
      <c r="A117" s="16">
        <v>5002008001000050</v>
      </c>
      <c r="B117" s="21" t="s">
        <v>187</v>
      </c>
      <c r="C117" s="16">
        <v>0</v>
      </c>
      <c r="D117" s="16">
        <v>-400</v>
      </c>
      <c r="E117" s="16">
        <v>0</v>
      </c>
      <c r="F117" s="16">
        <v>-6216</v>
      </c>
      <c r="G117" s="20">
        <v>-7503</v>
      </c>
      <c r="H117" s="20">
        <v>-5324</v>
      </c>
      <c r="I117" s="20">
        <v>-5000</v>
      </c>
      <c r="J117" s="16">
        <v>-2437</v>
      </c>
      <c r="K117" s="20">
        <v>-5000</v>
      </c>
      <c r="L117" s="20">
        <v>0</v>
      </c>
      <c r="M117" s="20"/>
      <c r="N117" s="20"/>
      <c r="O117" s="20"/>
      <c r="P117" s="20"/>
      <c r="Q117" s="20"/>
      <c r="R117" s="20">
        <v>0</v>
      </c>
      <c r="S117" s="20">
        <v>-5000</v>
      </c>
      <c r="T117" s="20">
        <v>0</v>
      </c>
      <c r="U117" s="20">
        <v>0</v>
      </c>
      <c r="V117" s="16"/>
      <c r="W117" s="16"/>
      <c r="X117" s="16"/>
      <c r="Y117" s="1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79" ht="15.75" x14ac:dyDescent="0.25">
      <c r="A118" s="16">
        <v>5002008001000050</v>
      </c>
      <c r="B118" s="21" t="s">
        <v>188</v>
      </c>
      <c r="C118" s="16">
        <v>-15000</v>
      </c>
      <c r="D118" s="16">
        <v>-8820</v>
      </c>
      <c r="E118" s="16">
        <v>-8000</v>
      </c>
      <c r="F118" s="16">
        <v>-11005</v>
      </c>
      <c r="G118" s="20">
        <v>-14090</v>
      </c>
      <c r="H118" s="20">
        <v>-12880</v>
      </c>
      <c r="I118" s="20">
        <v>-12000</v>
      </c>
      <c r="J118" s="16">
        <v>-9590</v>
      </c>
      <c r="K118" s="20">
        <v>-10000</v>
      </c>
      <c r="L118" s="20">
        <v>-10000</v>
      </c>
      <c r="M118" s="20"/>
      <c r="N118" s="20"/>
      <c r="O118" s="20"/>
      <c r="P118" s="20"/>
      <c r="Q118" s="20"/>
      <c r="R118" s="20">
        <v>0</v>
      </c>
      <c r="S118" s="20">
        <v>0</v>
      </c>
      <c r="T118" s="20">
        <v>0</v>
      </c>
      <c r="U118" s="20">
        <v>0</v>
      </c>
      <c r="V118" s="16"/>
      <c r="W118" s="16"/>
      <c r="X118" s="16"/>
      <c r="Y118" s="1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</row>
    <row r="119" spans="1:79" ht="15.75" x14ac:dyDescent="0.25">
      <c r="A119" s="16">
        <v>5002008001000060</v>
      </c>
      <c r="B119" s="17" t="s">
        <v>189</v>
      </c>
      <c r="C119" s="16">
        <v>-340000</v>
      </c>
      <c r="D119" s="16">
        <v>-414813</v>
      </c>
      <c r="E119" s="16">
        <v>-305500</v>
      </c>
      <c r="F119" s="16">
        <v>-355005</v>
      </c>
      <c r="G119" s="20">
        <v>-486000</v>
      </c>
      <c r="H119" s="20">
        <v>-234700</v>
      </c>
      <c r="I119" s="20">
        <v>-250000</v>
      </c>
      <c r="J119" s="16">
        <v>-568600.4</v>
      </c>
      <c r="K119" s="20">
        <v>-299000</v>
      </c>
      <c r="L119" s="25">
        <v>0</v>
      </c>
      <c r="M119" s="25"/>
      <c r="N119" s="25"/>
      <c r="O119" s="25"/>
      <c r="P119" s="25"/>
      <c r="Q119" s="25"/>
      <c r="R119" s="25">
        <v>0</v>
      </c>
      <c r="S119" s="20">
        <v>-299000</v>
      </c>
      <c r="T119" s="25">
        <v>0</v>
      </c>
      <c r="U119" s="25">
        <v>0</v>
      </c>
      <c r="V119" s="18"/>
      <c r="W119" s="18"/>
      <c r="X119" s="18"/>
      <c r="Y119" s="18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1:79" ht="15.75" x14ac:dyDescent="0.25">
      <c r="A120" s="16">
        <v>5002008001000060</v>
      </c>
      <c r="B120" s="21" t="s">
        <v>190</v>
      </c>
      <c r="C120" s="16">
        <v>-40000</v>
      </c>
      <c r="D120" s="16">
        <v>-23640</v>
      </c>
      <c r="E120" s="16">
        <v>-25000</v>
      </c>
      <c r="F120" s="16">
        <v>-16690</v>
      </c>
      <c r="G120" s="20">
        <v>-26639</v>
      </c>
      <c r="H120" s="20">
        <v>0</v>
      </c>
      <c r="I120" s="20">
        <v>0</v>
      </c>
      <c r="J120" s="16">
        <v>-14116.5</v>
      </c>
      <c r="K120" s="20">
        <v>0</v>
      </c>
      <c r="L120" s="20">
        <v>0</v>
      </c>
      <c r="M120" s="20"/>
      <c r="N120" s="20"/>
      <c r="O120" s="20"/>
      <c r="P120" s="20"/>
      <c r="Q120" s="20"/>
      <c r="R120" s="20">
        <v>0</v>
      </c>
      <c r="S120" s="20">
        <v>0</v>
      </c>
      <c r="T120" s="20">
        <v>0</v>
      </c>
      <c r="U120" s="20">
        <v>0</v>
      </c>
      <c r="V120" s="16"/>
      <c r="W120" s="16"/>
      <c r="X120" s="16"/>
      <c r="Y120" s="1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</row>
    <row r="121" spans="1:79" ht="15.75" x14ac:dyDescent="0.25">
      <c r="A121" s="16">
        <v>5002008001000060</v>
      </c>
      <c r="B121" s="21" t="s">
        <v>191</v>
      </c>
      <c r="C121" s="16">
        <v>-95000</v>
      </c>
      <c r="D121" s="16">
        <v>-95711</v>
      </c>
      <c r="E121" s="16">
        <v>-95000</v>
      </c>
      <c r="F121" s="16">
        <v>-98629</v>
      </c>
      <c r="G121" s="20">
        <v>-95638</v>
      </c>
      <c r="H121" s="20">
        <v>-97566</v>
      </c>
      <c r="I121" s="20">
        <v>-98000</v>
      </c>
      <c r="J121" s="16">
        <v>0</v>
      </c>
      <c r="K121" s="20">
        <v>0</v>
      </c>
      <c r="L121" s="20">
        <v>0</v>
      </c>
      <c r="M121" s="20"/>
      <c r="N121" s="20"/>
      <c r="O121" s="20"/>
      <c r="P121" s="20"/>
      <c r="Q121" s="20"/>
      <c r="R121" s="20">
        <v>0</v>
      </c>
      <c r="S121" s="20">
        <v>0</v>
      </c>
      <c r="T121" s="20">
        <v>0</v>
      </c>
      <c r="U121" s="20">
        <v>0</v>
      </c>
      <c r="V121" s="16"/>
      <c r="W121" s="16"/>
      <c r="X121" s="16"/>
      <c r="Y121" s="1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</row>
    <row r="122" spans="1:79" ht="15.75" x14ac:dyDescent="0.25">
      <c r="A122" s="16">
        <v>5002008001000070</v>
      </c>
      <c r="B122" s="21" t="s">
        <v>192</v>
      </c>
      <c r="C122" s="16">
        <v>0</v>
      </c>
      <c r="D122" s="16">
        <v>-246804</v>
      </c>
      <c r="E122" s="16">
        <v>-250000</v>
      </c>
      <c r="F122" s="16">
        <v>-332278</v>
      </c>
      <c r="G122" s="20">
        <v>-388275</v>
      </c>
      <c r="H122" s="20">
        <v>-551179</v>
      </c>
      <c r="I122" s="20">
        <v>-400000</v>
      </c>
      <c r="J122" s="16">
        <v>-409155.86</v>
      </c>
      <c r="K122" s="20">
        <v>-400000</v>
      </c>
      <c r="L122" s="20">
        <v>0</v>
      </c>
      <c r="M122" s="20"/>
      <c r="N122" s="20"/>
      <c r="O122" s="20"/>
      <c r="P122" s="20"/>
      <c r="Q122" s="20"/>
      <c r="R122" s="20">
        <v>0</v>
      </c>
      <c r="S122" s="20">
        <v>-400000</v>
      </c>
      <c r="T122" s="20">
        <v>0</v>
      </c>
      <c r="U122" s="20">
        <v>0</v>
      </c>
      <c r="V122" s="16"/>
      <c r="W122" s="16"/>
      <c r="X122" s="16"/>
      <c r="Y122" s="1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</row>
    <row r="123" spans="1:79" ht="15.75" x14ac:dyDescent="0.25">
      <c r="A123" s="16">
        <v>5002008001000080</v>
      </c>
      <c r="B123" s="21" t="s">
        <v>193</v>
      </c>
      <c r="C123" s="16">
        <v>0</v>
      </c>
      <c r="D123" s="16">
        <v>-62239</v>
      </c>
      <c r="E123" s="16">
        <v>-60000</v>
      </c>
      <c r="F123" s="16">
        <v>-56312</v>
      </c>
      <c r="G123" s="20">
        <v>-40378</v>
      </c>
      <c r="H123" s="20">
        <v>-80837</v>
      </c>
      <c r="I123" s="20">
        <v>-60000</v>
      </c>
      <c r="J123" s="16">
        <v>-146870.04999999999</v>
      </c>
      <c r="K123" s="20">
        <v>-100000</v>
      </c>
      <c r="L123" s="20">
        <v>0</v>
      </c>
      <c r="M123" s="20"/>
      <c r="N123" s="20"/>
      <c r="O123" s="20"/>
      <c r="P123" s="20"/>
      <c r="Q123" s="20"/>
      <c r="R123" s="20">
        <v>0</v>
      </c>
      <c r="S123" s="20">
        <v>-100000</v>
      </c>
      <c r="T123" s="20">
        <v>0</v>
      </c>
      <c r="U123" s="20">
        <v>0</v>
      </c>
      <c r="V123" s="16"/>
      <c r="W123" s="16"/>
      <c r="X123" s="16"/>
      <c r="Y123" s="1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</row>
    <row r="124" spans="1:79" ht="15.75" x14ac:dyDescent="0.25">
      <c r="A124" s="16">
        <v>5002008001000100</v>
      </c>
      <c r="B124" s="21" t="s">
        <v>194</v>
      </c>
      <c r="C124" s="16">
        <v>-36000</v>
      </c>
      <c r="D124" s="16">
        <v>-27519</v>
      </c>
      <c r="E124" s="16">
        <v>-15000</v>
      </c>
      <c r="F124" s="16">
        <v>-28000</v>
      </c>
      <c r="G124" s="20">
        <v>-10325</v>
      </c>
      <c r="H124" s="20">
        <v>-23307</v>
      </c>
      <c r="I124" s="20">
        <v>-24000</v>
      </c>
      <c r="J124" s="16">
        <v>-21000</v>
      </c>
      <c r="K124" s="20">
        <v>-21000</v>
      </c>
      <c r="L124" s="20">
        <v>0</v>
      </c>
      <c r="M124" s="20"/>
      <c r="N124" s="20"/>
      <c r="O124" s="20"/>
      <c r="P124" s="20"/>
      <c r="Q124" s="20"/>
      <c r="R124" s="20">
        <v>0</v>
      </c>
      <c r="S124" s="20">
        <v>-21000</v>
      </c>
      <c r="T124" s="20">
        <v>0</v>
      </c>
      <c r="U124" s="20">
        <v>0</v>
      </c>
      <c r="V124" s="16"/>
      <c r="W124" s="16"/>
      <c r="X124" s="16"/>
      <c r="Y124" s="16"/>
      <c r="Z124" s="2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</row>
    <row r="125" spans="1:79" ht="15.75" x14ac:dyDescent="0.25">
      <c r="A125" s="12">
        <v>6</v>
      </c>
      <c r="B125" s="13" t="s">
        <v>21</v>
      </c>
      <c r="C125" s="12" t="e">
        <v>#REF!</v>
      </c>
      <c r="D125" s="12">
        <v>12502711.17</v>
      </c>
      <c r="E125" s="12">
        <v>12558952.6</v>
      </c>
      <c r="F125" s="12">
        <f>+F128+F153+F167+F171+F219+F228+F235+F246+F251+F254+F279+F280+F284+F288+F296+F302+F317+F324+F330+F336+F342</f>
        <v>12372356</v>
      </c>
      <c r="G125" s="12">
        <f>+G128+G153+G167+G171+G219+G228+G235+G246+G251+G255+G267+G275+G279+G280+G284+G288+G296+G302+G317+G324+G336+G342</f>
        <v>12640477</v>
      </c>
      <c r="H125" s="12">
        <f>+H128+H153+H167+H171+H219+H228+H235+H246+H251+H255+H267+H275+H279+H280+H284+H288+H296+H302+H317+H324+H336+H342</f>
        <v>11753288</v>
      </c>
      <c r="I125" s="12">
        <v>11602963</v>
      </c>
      <c r="J125" s="12">
        <v>11811548.029999999</v>
      </c>
      <c r="K125" s="12">
        <v>11560771.433786001</v>
      </c>
      <c r="L125" s="12">
        <v>88800</v>
      </c>
      <c r="M125" s="12">
        <v>55000</v>
      </c>
      <c r="N125" s="12">
        <v>221762</v>
      </c>
      <c r="O125" s="12">
        <v>3762414.4337860001</v>
      </c>
      <c r="P125" s="12">
        <v>0</v>
      </c>
      <c r="Q125" s="12">
        <v>0</v>
      </c>
      <c r="R125" s="12">
        <v>286171</v>
      </c>
      <c r="S125" s="12">
        <v>4079257</v>
      </c>
      <c r="T125" s="12">
        <v>1596153</v>
      </c>
      <c r="U125" s="12">
        <v>556470</v>
      </c>
      <c r="V125" s="12">
        <v>525191</v>
      </c>
      <c r="W125" s="12">
        <v>208553</v>
      </c>
      <c r="X125" s="12">
        <v>0</v>
      </c>
      <c r="Y125" s="12">
        <v>181000</v>
      </c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1:79" ht="15.75" x14ac:dyDescent="0.25">
      <c r="A126" s="14">
        <v>6001</v>
      </c>
      <c r="B126" s="15" t="s">
        <v>22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1:79" ht="15.75" x14ac:dyDescent="0.25">
      <c r="A127" s="14">
        <v>6001001</v>
      </c>
      <c r="B127" s="15" t="s">
        <v>195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1:79" ht="15.75" x14ac:dyDescent="0.25">
      <c r="A128" s="18">
        <v>600100100100</v>
      </c>
      <c r="B128" s="19" t="s">
        <v>196</v>
      </c>
      <c r="C128" s="18">
        <v>626500</v>
      </c>
      <c r="D128" s="18">
        <v>983887.33</v>
      </c>
      <c r="E128" s="18">
        <v>829547.6</v>
      </c>
      <c r="F128" s="18">
        <v>1029349</v>
      </c>
      <c r="G128" s="18">
        <f>+G129+G130+G131+G132+G133+G134+G135+G136+G137+G138+G139+G140+G141+G142+G143+G144+G145+G146+G147+G148+G149+G150+G151</f>
        <v>966854</v>
      </c>
      <c r="H128" s="18">
        <f t="shared" ref="H128" si="23">+H129+H130+H131+H132+H133+H134+H135+H136+H137+H138+H139+H140+H141+H142+H143+H144+H145+H146+H147+H148+H149+H150+H151</f>
        <v>1258267</v>
      </c>
      <c r="I128" s="18">
        <v>907400</v>
      </c>
      <c r="J128" s="18">
        <v>1134003.0900000001</v>
      </c>
      <c r="K128" s="25">
        <v>1048500</v>
      </c>
      <c r="L128" s="18">
        <v>0</v>
      </c>
      <c r="M128" s="18">
        <v>0</v>
      </c>
      <c r="N128" s="18">
        <v>3000</v>
      </c>
      <c r="O128" s="18">
        <v>300500</v>
      </c>
      <c r="P128" s="18">
        <v>0</v>
      </c>
      <c r="Q128" s="18">
        <v>0</v>
      </c>
      <c r="R128" s="18">
        <v>1000</v>
      </c>
      <c r="S128" s="18">
        <v>562500</v>
      </c>
      <c r="T128" s="18">
        <v>10000</v>
      </c>
      <c r="U128" s="18">
        <v>3500</v>
      </c>
      <c r="V128" s="18">
        <v>1000</v>
      </c>
      <c r="W128" s="18">
        <v>163000</v>
      </c>
      <c r="X128" s="18">
        <v>0</v>
      </c>
      <c r="Y128" s="18">
        <v>4000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1:79" ht="15.75" x14ac:dyDescent="0.25">
      <c r="A129" s="16">
        <v>6001001001000010</v>
      </c>
      <c r="B129" s="21" t="s">
        <v>23</v>
      </c>
      <c r="C129" s="16">
        <v>25000</v>
      </c>
      <c r="D129" s="16">
        <v>11270</v>
      </c>
      <c r="E129" s="16">
        <v>14000</v>
      </c>
      <c r="F129" s="16">
        <v>9494</v>
      </c>
      <c r="G129" s="20">
        <v>9006</v>
      </c>
      <c r="H129" s="20">
        <v>14620</v>
      </c>
      <c r="I129" s="20">
        <v>15500</v>
      </c>
      <c r="J129" s="16">
        <v>7652.68</v>
      </c>
      <c r="K129" s="20">
        <v>10000</v>
      </c>
      <c r="L129" s="20">
        <v>0</v>
      </c>
      <c r="M129" s="20"/>
      <c r="N129" s="20">
        <v>500</v>
      </c>
      <c r="O129" s="20">
        <v>500</v>
      </c>
      <c r="P129" s="20"/>
      <c r="Q129" s="20"/>
      <c r="R129" s="20">
        <v>0</v>
      </c>
      <c r="S129" s="20">
        <v>2500</v>
      </c>
      <c r="T129" s="20">
        <v>3000</v>
      </c>
      <c r="U129" s="20">
        <v>500</v>
      </c>
      <c r="V129" s="20">
        <v>1000</v>
      </c>
      <c r="W129" s="20">
        <v>0</v>
      </c>
      <c r="X129" s="20"/>
      <c r="Y129" s="20">
        <v>2000</v>
      </c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</row>
    <row r="130" spans="1:79" ht="15.75" x14ac:dyDescent="0.25">
      <c r="A130" s="16">
        <v>6001001001000020</v>
      </c>
      <c r="B130" s="21" t="s">
        <v>24</v>
      </c>
      <c r="C130" s="16">
        <v>500</v>
      </c>
      <c r="D130" s="16">
        <v>6639</v>
      </c>
      <c r="E130" s="16">
        <v>7500</v>
      </c>
      <c r="F130" s="16">
        <v>3089</v>
      </c>
      <c r="G130" s="20">
        <v>7673</v>
      </c>
      <c r="H130" s="20">
        <v>4770</v>
      </c>
      <c r="I130" s="20">
        <v>4500</v>
      </c>
      <c r="J130" s="16">
        <v>5810.1</v>
      </c>
      <c r="K130" s="20">
        <v>4500</v>
      </c>
      <c r="L130" s="20">
        <v>0</v>
      </c>
      <c r="M130" s="20"/>
      <c r="N130" s="20">
        <v>0</v>
      </c>
      <c r="O130" s="20">
        <v>1000</v>
      </c>
      <c r="P130" s="20">
        <v>0</v>
      </c>
      <c r="Q130" s="20">
        <v>0</v>
      </c>
      <c r="R130" s="20">
        <v>0</v>
      </c>
      <c r="S130" s="20">
        <v>500</v>
      </c>
      <c r="T130" s="20">
        <v>2000</v>
      </c>
      <c r="U130" s="20">
        <v>500</v>
      </c>
      <c r="V130" s="20">
        <v>0</v>
      </c>
      <c r="W130" s="20">
        <v>0</v>
      </c>
      <c r="X130" s="20">
        <v>0</v>
      </c>
      <c r="Y130" s="20">
        <v>500</v>
      </c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</row>
    <row r="131" spans="1:79" ht="15.75" x14ac:dyDescent="0.25">
      <c r="A131" s="16">
        <v>6001001001000020</v>
      </c>
      <c r="B131" s="21" t="s">
        <v>197</v>
      </c>
      <c r="C131" s="16"/>
      <c r="D131" s="16">
        <v>18989</v>
      </c>
      <c r="E131" s="16">
        <v>21500</v>
      </c>
      <c r="F131" s="16">
        <v>17270</v>
      </c>
      <c r="G131" s="20">
        <v>26421</v>
      </c>
      <c r="H131" s="20">
        <v>38122</v>
      </c>
      <c r="I131" s="20">
        <v>38500</v>
      </c>
      <c r="J131" s="16">
        <v>42692</v>
      </c>
      <c r="K131" s="20">
        <v>38000</v>
      </c>
      <c r="L131" s="20">
        <v>0</v>
      </c>
      <c r="M131" s="20"/>
      <c r="N131" s="20">
        <v>2500</v>
      </c>
      <c r="O131" s="20">
        <v>12000</v>
      </c>
      <c r="P131" s="20"/>
      <c r="Q131" s="20"/>
      <c r="R131" s="20">
        <v>1000</v>
      </c>
      <c r="S131" s="20">
        <v>15000</v>
      </c>
      <c r="T131" s="20">
        <v>4000</v>
      </c>
      <c r="U131" s="20">
        <v>2000</v>
      </c>
      <c r="V131" s="20"/>
      <c r="W131" s="20">
        <v>0</v>
      </c>
      <c r="X131" s="20"/>
      <c r="Y131" s="20">
        <v>1500</v>
      </c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</row>
    <row r="132" spans="1:79" ht="15.75" x14ac:dyDescent="0.25">
      <c r="A132" s="16">
        <v>6001001001000050</v>
      </c>
      <c r="B132" s="21" t="s">
        <v>198</v>
      </c>
      <c r="C132" s="16">
        <v>5000</v>
      </c>
      <c r="D132" s="16">
        <v>3014.34</v>
      </c>
      <c r="E132" s="16">
        <v>3000</v>
      </c>
      <c r="F132" s="16">
        <v>95</v>
      </c>
      <c r="G132" s="20">
        <v>2438</v>
      </c>
      <c r="H132" s="20">
        <v>3119</v>
      </c>
      <c r="I132" s="20">
        <v>0</v>
      </c>
      <c r="J132" s="16">
        <v>1645.89</v>
      </c>
      <c r="K132" s="20">
        <v>1000</v>
      </c>
      <c r="L132" s="20">
        <v>0</v>
      </c>
      <c r="M132" s="20"/>
      <c r="N132" s="20">
        <v>0</v>
      </c>
      <c r="O132" s="20">
        <v>0</v>
      </c>
      <c r="P132" s="20"/>
      <c r="Q132" s="20"/>
      <c r="R132" s="20"/>
      <c r="S132" s="20">
        <v>500</v>
      </c>
      <c r="T132" s="20">
        <v>0</v>
      </c>
      <c r="U132" s="20">
        <v>500</v>
      </c>
      <c r="V132" s="20"/>
      <c r="W132" s="20">
        <v>0</v>
      </c>
      <c r="X132" s="20"/>
      <c r="Y132" s="20">
        <v>0</v>
      </c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</row>
    <row r="133" spans="1:79" ht="15.75" x14ac:dyDescent="0.25">
      <c r="A133" s="16">
        <v>6001001001000060</v>
      </c>
      <c r="B133" s="21" t="s">
        <v>199</v>
      </c>
      <c r="C133" s="16">
        <v>30000</v>
      </c>
      <c r="D133" s="16">
        <v>33317</v>
      </c>
      <c r="E133" s="16">
        <v>30000</v>
      </c>
      <c r="F133" s="16">
        <v>54828</v>
      </c>
      <c r="G133" s="20">
        <v>20189</v>
      </c>
      <c r="H133" s="20">
        <v>29754</v>
      </c>
      <c r="I133" s="20">
        <v>28000</v>
      </c>
      <c r="J133" s="16">
        <v>28557.86</v>
      </c>
      <c r="K133" s="20">
        <v>28000</v>
      </c>
      <c r="L133" s="20">
        <v>0</v>
      </c>
      <c r="M133" s="20"/>
      <c r="N133" s="20">
        <v>0</v>
      </c>
      <c r="O133" s="20">
        <v>0</v>
      </c>
      <c r="P133" s="20"/>
      <c r="Q133" s="20"/>
      <c r="R133" s="20"/>
      <c r="S133" s="20">
        <v>0</v>
      </c>
      <c r="T133" s="20">
        <v>0</v>
      </c>
      <c r="U133" s="20">
        <v>0</v>
      </c>
      <c r="V133" s="20"/>
      <c r="W133" s="20">
        <v>28000</v>
      </c>
      <c r="X133" s="20"/>
      <c r="Y133" s="20">
        <v>0</v>
      </c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</row>
    <row r="134" spans="1:79" ht="15.75" x14ac:dyDescent="0.25">
      <c r="A134" s="20">
        <v>6001001001000090</v>
      </c>
      <c r="B134" s="23" t="s">
        <v>200</v>
      </c>
      <c r="C134" s="20">
        <v>15000</v>
      </c>
      <c r="D134" s="20">
        <v>9301</v>
      </c>
      <c r="E134" s="20">
        <v>8000</v>
      </c>
      <c r="F134" s="20">
        <v>17219</v>
      </c>
      <c r="G134" s="20">
        <v>7800</v>
      </c>
      <c r="H134" s="20">
        <v>14185</v>
      </c>
      <c r="I134" s="20">
        <v>2000</v>
      </c>
      <c r="J134" s="16">
        <v>12143.68</v>
      </c>
      <c r="K134" s="20">
        <v>10000</v>
      </c>
      <c r="L134" s="20">
        <v>0</v>
      </c>
      <c r="M134" s="20"/>
      <c r="N134" s="20">
        <v>0</v>
      </c>
      <c r="O134" s="20">
        <v>0</v>
      </c>
      <c r="P134" s="20"/>
      <c r="Q134" s="20"/>
      <c r="R134" s="20"/>
      <c r="S134" s="20">
        <v>10000</v>
      </c>
      <c r="T134" s="20">
        <v>0</v>
      </c>
      <c r="U134" s="20">
        <v>0</v>
      </c>
      <c r="V134" s="20"/>
      <c r="W134" s="20">
        <v>0</v>
      </c>
      <c r="X134" s="20"/>
      <c r="Y134" s="20">
        <v>0</v>
      </c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</row>
    <row r="135" spans="1:79" ht="15.75" x14ac:dyDescent="0.25">
      <c r="A135" s="16">
        <v>6001001001000090</v>
      </c>
      <c r="B135" s="21" t="s">
        <v>201</v>
      </c>
      <c r="C135" s="16"/>
      <c r="D135" s="16">
        <v>6805.39</v>
      </c>
      <c r="E135" s="16">
        <v>5000</v>
      </c>
      <c r="F135" s="16">
        <v>700</v>
      </c>
      <c r="G135" s="20">
        <v>6092</v>
      </c>
      <c r="H135" s="20">
        <v>3297</v>
      </c>
      <c r="I135" s="20">
        <v>2500</v>
      </c>
      <c r="J135" s="16">
        <v>3026.76</v>
      </c>
      <c r="K135" s="20">
        <v>3000</v>
      </c>
      <c r="L135" s="20">
        <v>0</v>
      </c>
      <c r="M135" s="20"/>
      <c r="N135" s="20">
        <v>0</v>
      </c>
      <c r="O135" s="20">
        <v>3000</v>
      </c>
      <c r="P135" s="20"/>
      <c r="Q135" s="20"/>
      <c r="R135" s="20"/>
      <c r="S135" s="20">
        <v>0</v>
      </c>
      <c r="T135" s="20">
        <v>0</v>
      </c>
      <c r="U135" s="20">
        <v>0</v>
      </c>
      <c r="V135" s="20"/>
      <c r="W135" s="20">
        <v>0</v>
      </c>
      <c r="X135" s="20"/>
      <c r="Y135" s="20">
        <v>0</v>
      </c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</row>
    <row r="136" spans="1:79" ht="15.75" x14ac:dyDescent="0.25">
      <c r="A136" s="16">
        <v>6001001001000130</v>
      </c>
      <c r="B136" s="21" t="s">
        <v>202</v>
      </c>
      <c r="C136" s="16"/>
      <c r="D136" s="16">
        <v>32968</v>
      </c>
      <c r="E136" s="16">
        <v>30000</v>
      </c>
      <c r="F136" s="16">
        <v>84255</v>
      </c>
      <c r="G136" s="20">
        <v>107896</v>
      </c>
      <c r="H136" s="20">
        <v>327270</v>
      </c>
      <c r="I136" s="20">
        <v>160000</v>
      </c>
      <c r="J136" s="16">
        <v>187421.46</v>
      </c>
      <c r="K136" s="20">
        <v>160000</v>
      </c>
      <c r="L136" s="20">
        <v>0</v>
      </c>
      <c r="M136" s="20"/>
      <c r="N136" s="20">
        <v>0</v>
      </c>
      <c r="O136" s="20">
        <v>160000</v>
      </c>
      <c r="P136" s="20"/>
      <c r="Q136" s="20"/>
      <c r="R136" s="20"/>
      <c r="S136" s="20">
        <v>0</v>
      </c>
      <c r="T136" s="20">
        <v>0</v>
      </c>
      <c r="U136" s="20">
        <v>0</v>
      </c>
      <c r="V136" s="20"/>
      <c r="W136" s="20">
        <v>0</v>
      </c>
      <c r="X136" s="20"/>
      <c r="Y136" s="20">
        <v>0</v>
      </c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</row>
    <row r="137" spans="1:79" ht="15.75" x14ac:dyDescent="0.25">
      <c r="A137" s="16">
        <v>6001001001000130</v>
      </c>
      <c r="B137" s="21" t="s">
        <v>203</v>
      </c>
      <c r="C137" s="16">
        <v>115000</v>
      </c>
      <c r="D137" s="16">
        <v>195845</v>
      </c>
      <c r="E137" s="16">
        <v>180000</v>
      </c>
      <c r="F137" s="16">
        <v>114373</v>
      </c>
      <c r="G137" s="20">
        <v>98600</v>
      </c>
      <c r="H137" s="20">
        <v>92400</v>
      </c>
      <c r="I137" s="20">
        <v>92000</v>
      </c>
      <c r="J137" s="16">
        <v>56392.09</v>
      </c>
      <c r="K137" s="20">
        <v>92000</v>
      </c>
      <c r="L137" s="20">
        <v>0</v>
      </c>
      <c r="M137" s="20"/>
      <c r="N137" s="20">
        <v>0</v>
      </c>
      <c r="O137" s="20">
        <v>92000</v>
      </c>
      <c r="P137" s="20"/>
      <c r="Q137" s="20"/>
      <c r="R137" s="20"/>
      <c r="S137" s="20">
        <v>0</v>
      </c>
      <c r="T137" s="20">
        <v>0</v>
      </c>
      <c r="U137" s="20">
        <v>0</v>
      </c>
      <c r="V137" s="20"/>
      <c r="W137" s="20">
        <v>0</v>
      </c>
      <c r="X137" s="20"/>
      <c r="Y137" s="20">
        <v>0</v>
      </c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</row>
    <row r="138" spans="1:79" ht="15.75" x14ac:dyDescent="0.25">
      <c r="A138" s="16">
        <v>6001001001000140</v>
      </c>
      <c r="B138" s="21" t="s">
        <v>25</v>
      </c>
      <c r="C138" s="16"/>
      <c r="D138" s="16">
        <v>6560</v>
      </c>
      <c r="E138" s="16">
        <v>0</v>
      </c>
      <c r="F138" s="16">
        <v>-23</v>
      </c>
      <c r="G138" s="20">
        <v>50</v>
      </c>
      <c r="H138" s="20">
        <v>430</v>
      </c>
      <c r="I138" s="20">
        <v>0</v>
      </c>
      <c r="J138" s="16">
        <v>-4.7699999999999996</v>
      </c>
      <c r="K138" s="20">
        <v>0</v>
      </c>
      <c r="L138" s="20">
        <v>0</v>
      </c>
      <c r="M138" s="20"/>
      <c r="N138" s="20">
        <v>0</v>
      </c>
      <c r="O138" s="20">
        <v>0</v>
      </c>
      <c r="P138" s="20"/>
      <c r="Q138" s="20"/>
      <c r="R138" s="20"/>
      <c r="S138" s="20">
        <v>0</v>
      </c>
      <c r="T138" s="20">
        <v>0</v>
      </c>
      <c r="U138" s="20">
        <v>0</v>
      </c>
      <c r="V138" s="20"/>
      <c r="W138" s="20">
        <v>0</v>
      </c>
      <c r="X138" s="20"/>
      <c r="Y138" s="20">
        <v>0</v>
      </c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</row>
    <row r="139" spans="1:79" ht="15.75" x14ac:dyDescent="0.25">
      <c r="A139" s="16">
        <v>6001001001000140</v>
      </c>
      <c r="B139" s="21" t="s">
        <v>204</v>
      </c>
      <c r="C139" s="16">
        <v>270000</v>
      </c>
      <c r="D139" s="20">
        <v>401773</v>
      </c>
      <c r="E139" s="16">
        <v>270000</v>
      </c>
      <c r="F139" s="16">
        <v>405458</v>
      </c>
      <c r="G139" s="20">
        <v>384793</v>
      </c>
      <c r="H139" s="20">
        <v>452956</v>
      </c>
      <c r="I139" s="20">
        <v>350000</v>
      </c>
      <c r="J139" s="16">
        <v>466288.25</v>
      </c>
      <c r="K139" s="20">
        <v>450000</v>
      </c>
      <c r="L139" s="20">
        <v>0</v>
      </c>
      <c r="M139" s="20"/>
      <c r="N139" s="20">
        <v>0</v>
      </c>
      <c r="O139" s="20">
        <v>0</v>
      </c>
      <c r="P139" s="20"/>
      <c r="Q139" s="20"/>
      <c r="R139" s="20"/>
      <c r="S139" s="20">
        <v>450000</v>
      </c>
      <c r="T139" s="20">
        <v>0</v>
      </c>
      <c r="U139" s="20">
        <v>0</v>
      </c>
      <c r="V139" s="20"/>
      <c r="W139" s="20">
        <v>0</v>
      </c>
      <c r="X139" s="20"/>
      <c r="Y139" s="20">
        <v>0</v>
      </c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</row>
    <row r="140" spans="1:79" ht="15.75" x14ac:dyDescent="0.25">
      <c r="A140" s="16">
        <v>6001001001000140</v>
      </c>
      <c r="B140" s="21" t="s">
        <v>205</v>
      </c>
      <c r="C140" s="16"/>
      <c r="D140" s="16">
        <v>19029</v>
      </c>
      <c r="E140" s="16">
        <v>0</v>
      </c>
      <c r="F140" s="16">
        <v>20895</v>
      </c>
      <c r="G140" s="20">
        <v>19538</v>
      </c>
      <c r="H140" s="20">
        <v>28581</v>
      </c>
      <c r="I140" s="20">
        <v>28000</v>
      </c>
      <c r="J140" s="16">
        <v>53696.5</v>
      </c>
      <c r="K140" s="20">
        <v>25000</v>
      </c>
      <c r="L140" s="20">
        <v>0</v>
      </c>
      <c r="M140" s="20"/>
      <c r="N140" s="20">
        <v>0</v>
      </c>
      <c r="O140" s="20">
        <v>0</v>
      </c>
      <c r="P140" s="20"/>
      <c r="Q140" s="20"/>
      <c r="R140" s="20"/>
      <c r="S140" s="20">
        <v>25000</v>
      </c>
      <c r="T140" s="20">
        <v>0</v>
      </c>
      <c r="U140" s="20">
        <v>0</v>
      </c>
      <c r="V140" s="20"/>
      <c r="W140" s="20">
        <v>0</v>
      </c>
      <c r="X140" s="20"/>
      <c r="Y140" s="20">
        <v>0</v>
      </c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</row>
    <row r="141" spans="1:79" ht="15.75" x14ac:dyDescent="0.25">
      <c r="A141" s="16">
        <v>6001001001000140</v>
      </c>
      <c r="B141" s="21" t="s">
        <v>206</v>
      </c>
      <c r="C141" s="16"/>
      <c r="D141" s="16">
        <v>50306.7</v>
      </c>
      <c r="E141" s="16">
        <v>40000</v>
      </c>
      <c r="F141" s="16">
        <v>55093</v>
      </c>
      <c r="G141" s="20">
        <v>50282</v>
      </c>
      <c r="H141" s="20">
        <v>45349</v>
      </c>
      <c r="I141" s="20">
        <v>45000</v>
      </c>
      <c r="J141" s="16">
        <v>45635</v>
      </c>
      <c r="K141" s="20">
        <v>45000</v>
      </c>
      <c r="L141" s="20">
        <v>0</v>
      </c>
      <c r="M141" s="20"/>
      <c r="N141" s="20">
        <v>0</v>
      </c>
      <c r="O141" s="20">
        <v>0</v>
      </c>
      <c r="P141" s="20"/>
      <c r="Q141" s="20"/>
      <c r="R141" s="20"/>
      <c r="S141" s="20">
        <v>45000</v>
      </c>
      <c r="T141" s="20">
        <v>0</v>
      </c>
      <c r="U141" s="20">
        <v>0</v>
      </c>
      <c r="V141" s="20"/>
      <c r="W141" s="20">
        <v>0</v>
      </c>
      <c r="X141" s="20"/>
      <c r="Y141" s="20">
        <v>0</v>
      </c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</row>
    <row r="142" spans="1:79" ht="15.75" x14ac:dyDescent="0.25">
      <c r="A142" s="16">
        <v>6001001001000160</v>
      </c>
      <c r="B142" s="21" t="s">
        <v>207</v>
      </c>
      <c r="C142" s="16"/>
      <c r="D142" s="16">
        <v>1787.93</v>
      </c>
      <c r="E142" s="16">
        <v>2000</v>
      </c>
      <c r="F142" s="16">
        <v>2446</v>
      </c>
      <c r="G142" s="20">
        <v>565</v>
      </c>
      <c r="H142" s="20">
        <v>234</v>
      </c>
      <c r="I142" s="20">
        <v>0</v>
      </c>
      <c r="J142" s="16">
        <v>160.54</v>
      </c>
      <c r="K142" s="20">
        <v>0</v>
      </c>
      <c r="L142" s="20">
        <v>0</v>
      </c>
      <c r="M142" s="20"/>
      <c r="N142" s="20">
        <v>0</v>
      </c>
      <c r="O142" s="20">
        <v>0</v>
      </c>
      <c r="P142" s="20"/>
      <c r="Q142" s="20"/>
      <c r="R142" s="20"/>
      <c r="S142" s="20">
        <v>0</v>
      </c>
      <c r="T142" s="20">
        <v>0</v>
      </c>
      <c r="U142" s="20">
        <v>0</v>
      </c>
      <c r="V142" s="20"/>
      <c r="W142" s="20">
        <v>0</v>
      </c>
      <c r="X142" s="20"/>
      <c r="Y142" s="20">
        <v>0</v>
      </c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</row>
    <row r="143" spans="1:79" ht="15.75" x14ac:dyDescent="0.25">
      <c r="A143" s="16">
        <v>6001001001000160</v>
      </c>
      <c r="B143" s="17" t="s">
        <v>208</v>
      </c>
      <c r="C143" s="18"/>
      <c r="D143" s="16">
        <v>1295.53</v>
      </c>
      <c r="E143" s="16">
        <v>1500</v>
      </c>
      <c r="F143" s="16">
        <v>1950</v>
      </c>
      <c r="G143" s="20">
        <v>703</v>
      </c>
      <c r="H143" s="20">
        <v>294</v>
      </c>
      <c r="I143" s="20">
        <v>0</v>
      </c>
      <c r="J143" s="16">
        <v>0</v>
      </c>
      <c r="K143" s="20">
        <v>0</v>
      </c>
      <c r="L143" s="20">
        <v>0</v>
      </c>
      <c r="M143" s="25"/>
      <c r="N143" s="20">
        <v>0</v>
      </c>
      <c r="O143" s="20">
        <v>0</v>
      </c>
      <c r="P143" s="25"/>
      <c r="Q143" s="25"/>
      <c r="R143" s="25"/>
      <c r="S143" s="20">
        <v>0</v>
      </c>
      <c r="T143" s="20">
        <v>0</v>
      </c>
      <c r="U143" s="20">
        <v>0</v>
      </c>
      <c r="V143" s="25"/>
      <c r="W143" s="20">
        <v>0</v>
      </c>
      <c r="X143" s="25"/>
      <c r="Y143" s="20">
        <v>0</v>
      </c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1:79" ht="15.75" x14ac:dyDescent="0.25">
      <c r="A144" s="16">
        <v>6001001001000160</v>
      </c>
      <c r="B144" s="21" t="s">
        <v>209</v>
      </c>
      <c r="C144" s="16"/>
      <c r="D144" s="16">
        <v>1235</v>
      </c>
      <c r="E144" s="16">
        <v>2000</v>
      </c>
      <c r="F144" s="16">
        <v>960</v>
      </c>
      <c r="G144" s="20">
        <v>732</v>
      </c>
      <c r="H144" s="20">
        <v>118</v>
      </c>
      <c r="I144" s="20">
        <v>0</v>
      </c>
      <c r="J144" s="16">
        <v>143.63999999999999</v>
      </c>
      <c r="K144" s="20">
        <v>0</v>
      </c>
      <c r="L144" s="20">
        <v>0</v>
      </c>
      <c r="M144" s="20"/>
      <c r="N144" s="20">
        <v>0</v>
      </c>
      <c r="O144" s="20">
        <v>0</v>
      </c>
      <c r="P144" s="20"/>
      <c r="Q144" s="20"/>
      <c r="R144" s="20"/>
      <c r="S144" s="20">
        <v>0</v>
      </c>
      <c r="T144" s="20">
        <v>0</v>
      </c>
      <c r="U144" s="20">
        <v>0</v>
      </c>
      <c r="V144" s="20"/>
      <c r="W144" s="20">
        <v>0</v>
      </c>
      <c r="X144" s="20"/>
      <c r="Y144" s="20">
        <v>0</v>
      </c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</row>
    <row r="145" spans="1:79" ht="15.75" x14ac:dyDescent="0.25">
      <c r="A145" s="16">
        <v>6001001001000160</v>
      </c>
      <c r="B145" s="21" t="s">
        <v>210</v>
      </c>
      <c r="C145" s="16"/>
      <c r="D145" s="16">
        <v>18.440000000000001</v>
      </c>
      <c r="E145" s="16">
        <v>0</v>
      </c>
      <c r="F145" s="16">
        <v>0</v>
      </c>
      <c r="G145" s="20">
        <v>3473</v>
      </c>
      <c r="H145" s="20">
        <v>5162</v>
      </c>
      <c r="I145" s="20">
        <v>0</v>
      </c>
      <c r="J145" s="16">
        <v>7166</v>
      </c>
      <c r="K145" s="20">
        <v>0</v>
      </c>
      <c r="L145" s="20">
        <v>0</v>
      </c>
      <c r="M145" s="20"/>
      <c r="N145" s="20">
        <v>0</v>
      </c>
      <c r="O145" s="20">
        <v>0</v>
      </c>
      <c r="P145" s="20"/>
      <c r="Q145" s="20"/>
      <c r="R145" s="20"/>
      <c r="S145" s="20">
        <v>0</v>
      </c>
      <c r="T145" s="20">
        <v>0</v>
      </c>
      <c r="U145" s="20">
        <v>0</v>
      </c>
      <c r="V145" s="20"/>
      <c r="W145" s="20">
        <v>0</v>
      </c>
      <c r="X145" s="20"/>
      <c r="Y145" s="20">
        <v>0</v>
      </c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</row>
    <row r="146" spans="1:79" ht="15.75" x14ac:dyDescent="0.25">
      <c r="A146" s="16">
        <v>6001001001000160</v>
      </c>
      <c r="B146" s="21" t="s">
        <v>211</v>
      </c>
      <c r="C146" s="16"/>
      <c r="D146" s="16">
        <v>15560</v>
      </c>
      <c r="E146" s="16">
        <v>17200</v>
      </c>
      <c r="F146" s="16">
        <v>14791</v>
      </c>
      <c r="G146" s="20">
        <v>20539</v>
      </c>
      <c r="H146" s="20">
        <v>9951</v>
      </c>
      <c r="I146" s="20">
        <v>10000</v>
      </c>
      <c r="J146" s="16">
        <v>12344.81</v>
      </c>
      <c r="K146" s="20">
        <v>10000</v>
      </c>
      <c r="L146" s="20">
        <v>0</v>
      </c>
      <c r="M146" s="20">
        <v>0</v>
      </c>
      <c r="N146" s="20">
        <v>0</v>
      </c>
      <c r="O146" s="20">
        <v>10000</v>
      </c>
      <c r="P146" s="20"/>
      <c r="Q146" s="20"/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/>
      <c r="Y146" s="20">
        <v>0</v>
      </c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</row>
    <row r="147" spans="1:79" ht="15.75" x14ac:dyDescent="0.25">
      <c r="A147" s="16">
        <v>6001001001000160</v>
      </c>
      <c r="B147" s="21" t="s">
        <v>212</v>
      </c>
      <c r="C147" s="16">
        <v>25000</v>
      </c>
      <c r="D147" s="16">
        <v>15861</v>
      </c>
      <c r="E147" s="16">
        <v>18800</v>
      </c>
      <c r="F147" s="16">
        <v>5241</v>
      </c>
      <c r="G147" s="20">
        <v>43011</v>
      </c>
      <c r="H147" s="20">
        <v>9246</v>
      </c>
      <c r="I147" s="20">
        <v>0</v>
      </c>
      <c r="J147" s="16">
        <v>8305.4699999999993</v>
      </c>
      <c r="K147" s="20">
        <v>5000</v>
      </c>
      <c r="L147" s="20">
        <v>0</v>
      </c>
      <c r="M147" s="20"/>
      <c r="N147" s="20">
        <v>0</v>
      </c>
      <c r="O147" s="20">
        <v>5000</v>
      </c>
      <c r="P147" s="20"/>
      <c r="Q147" s="20"/>
      <c r="R147" s="20"/>
      <c r="S147" s="20">
        <v>0</v>
      </c>
      <c r="T147" s="20">
        <v>0</v>
      </c>
      <c r="U147" s="20">
        <v>0</v>
      </c>
      <c r="V147" s="20"/>
      <c r="W147" s="20">
        <v>0</v>
      </c>
      <c r="X147" s="20"/>
      <c r="Y147" s="20">
        <v>0</v>
      </c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</row>
    <row r="148" spans="1:79" ht="15.75" x14ac:dyDescent="0.25">
      <c r="A148" s="16">
        <v>6001001001000160</v>
      </c>
      <c r="B148" s="21" t="s">
        <v>213</v>
      </c>
      <c r="C148" s="16">
        <v>123000</v>
      </c>
      <c r="D148" s="16">
        <v>126367</v>
      </c>
      <c r="E148" s="16">
        <v>152000</v>
      </c>
      <c r="F148" s="16">
        <v>194717</v>
      </c>
      <c r="G148" s="20">
        <v>127338</v>
      </c>
      <c r="H148" s="20">
        <v>149338</v>
      </c>
      <c r="I148" s="20">
        <v>100000</v>
      </c>
      <c r="J148" s="16">
        <v>146521.26</v>
      </c>
      <c r="K148" s="20">
        <v>135000</v>
      </c>
      <c r="L148" s="20">
        <v>0</v>
      </c>
      <c r="M148" s="20"/>
      <c r="N148" s="20">
        <v>0</v>
      </c>
      <c r="O148" s="20">
        <v>0</v>
      </c>
      <c r="P148" s="20"/>
      <c r="Q148" s="20"/>
      <c r="R148" s="20"/>
      <c r="S148" s="20">
        <v>0</v>
      </c>
      <c r="T148" s="20">
        <v>0</v>
      </c>
      <c r="U148" s="20">
        <v>0</v>
      </c>
      <c r="V148" s="20"/>
      <c r="W148" s="20">
        <v>135000</v>
      </c>
      <c r="X148" s="20"/>
      <c r="Y148" s="20">
        <v>0</v>
      </c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</row>
    <row r="149" spans="1:79" ht="15.75" x14ac:dyDescent="0.25">
      <c r="A149" s="16">
        <v>6001001001000160</v>
      </c>
      <c r="B149" s="21" t="s">
        <v>214</v>
      </c>
      <c r="C149" s="16"/>
      <c r="D149" s="16">
        <v>4028</v>
      </c>
      <c r="E149" s="16">
        <v>4800</v>
      </c>
      <c r="F149" s="16">
        <v>5675</v>
      </c>
      <c r="G149" s="20">
        <v>438</v>
      </c>
      <c r="H149" s="20">
        <v>0</v>
      </c>
      <c r="I149" s="20">
        <v>0</v>
      </c>
      <c r="J149" s="16">
        <v>0</v>
      </c>
      <c r="K149" s="20">
        <v>0</v>
      </c>
      <c r="L149" s="20">
        <v>0</v>
      </c>
      <c r="M149" s="20"/>
      <c r="N149" s="20">
        <v>0</v>
      </c>
      <c r="O149" s="20">
        <v>0</v>
      </c>
      <c r="P149" s="20"/>
      <c r="Q149" s="20"/>
      <c r="R149" s="20"/>
      <c r="S149" s="20">
        <v>0</v>
      </c>
      <c r="T149" s="20">
        <v>0</v>
      </c>
      <c r="U149" s="20">
        <v>0</v>
      </c>
      <c r="V149" s="20"/>
      <c r="W149" s="20">
        <v>0</v>
      </c>
      <c r="X149" s="20"/>
      <c r="Y149" s="20">
        <v>0</v>
      </c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</row>
    <row r="150" spans="1:79" ht="15.75" x14ac:dyDescent="0.25">
      <c r="A150" s="16">
        <v>6001001001000200</v>
      </c>
      <c r="B150" s="21" t="s">
        <v>215</v>
      </c>
      <c r="C150" s="16">
        <v>18000</v>
      </c>
      <c r="D150" s="16">
        <v>21917</v>
      </c>
      <c r="E150" s="16">
        <v>21935.600000000002</v>
      </c>
      <c r="F150" s="16">
        <v>18533</v>
      </c>
      <c r="G150" s="20">
        <v>28844</v>
      </c>
      <c r="H150" s="20">
        <v>29071</v>
      </c>
      <c r="I150" s="20">
        <v>30000</v>
      </c>
      <c r="J150" s="16">
        <v>43954.99</v>
      </c>
      <c r="K150" s="96">
        <v>30000</v>
      </c>
      <c r="L150" s="20">
        <v>0</v>
      </c>
      <c r="M150" s="20"/>
      <c r="N150" s="20">
        <v>0</v>
      </c>
      <c r="O150" s="20">
        <v>16000</v>
      </c>
      <c r="P150" s="20"/>
      <c r="Q150" s="20"/>
      <c r="R150" s="20">
        <v>0</v>
      </c>
      <c r="S150" s="20">
        <v>14000</v>
      </c>
      <c r="T150" s="20">
        <v>0</v>
      </c>
      <c r="U150" s="20">
        <v>0</v>
      </c>
      <c r="V150" s="20"/>
      <c r="W150" s="20">
        <v>0</v>
      </c>
      <c r="X150" s="20"/>
      <c r="Y150" s="20">
        <v>0</v>
      </c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</row>
    <row r="151" spans="1:79" ht="15.75" x14ac:dyDescent="0.25">
      <c r="A151" s="16">
        <v>6001001001000200</v>
      </c>
      <c r="B151" s="21" t="s">
        <v>216</v>
      </c>
      <c r="C151" s="16"/>
      <c r="D151" s="16"/>
      <c r="E151" s="16">
        <v>312</v>
      </c>
      <c r="F151" s="16">
        <v>2289</v>
      </c>
      <c r="G151" s="20">
        <v>433</v>
      </c>
      <c r="H151" s="20">
        <v>0</v>
      </c>
      <c r="I151" s="20">
        <v>1400</v>
      </c>
      <c r="J151" s="16">
        <v>4448.88</v>
      </c>
      <c r="K151" s="20">
        <v>2000</v>
      </c>
      <c r="L151" s="20">
        <v>0</v>
      </c>
      <c r="M151" s="20"/>
      <c r="N151" s="20">
        <v>0</v>
      </c>
      <c r="O151" s="20">
        <v>1000</v>
      </c>
      <c r="P151" s="20"/>
      <c r="Q151" s="20"/>
      <c r="R151" s="20">
        <v>0</v>
      </c>
      <c r="S151" s="20">
        <v>0</v>
      </c>
      <c r="T151" s="20">
        <v>1000</v>
      </c>
      <c r="U151" s="20">
        <v>0</v>
      </c>
      <c r="V151" s="20"/>
      <c r="W151" s="20">
        <v>0</v>
      </c>
      <c r="X151" s="20"/>
      <c r="Y151" s="20">
        <v>0</v>
      </c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</row>
    <row r="152" spans="1:79" ht="15.75" x14ac:dyDescent="0.25">
      <c r="A152" s="14">
        <v>6001002</v>
      </c>
      <c r="B152" s="15" t="s">
        <v>217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1:79" ht="15.75" x14ac:dyDescent="0.25">
      <c r="A153" s="18">
        <v>600100200100</v>
      </c>
      <c r="B153" s="19" t="s">
        <v>26</v>
      </c>
      <c r="C153" s="25">
        <v>2203300</v>
      </c>
      <c r="D153" s="25">
        <v>2324124.9699999997</v>
      </c>
      <c r="E153" s="25">
        <v>2309630</v>
      </c>
      <c r="F153" s="25">
        <v>2403930</v>
      </c>
      <c r="G153" s="25">
        <f>+G154+G155+G156+G157+G158+G159+G160+G161+G162+G163+G164+G165+G166</f>
        <v>2554607</v>
      </c>
      <c r="H153" s="25">
        <f t="shared" ref="H153" si="24">+H154+H155+H156+H157+H158+H159+H160+H161+H162+H163+H164+H165+H166</f>
        <v>2414392</v>
      </c>
      <c r="I153" s="25">
        <v>2347960</v>
      </c>
      <c r="J153" s="25">
        <v>2104169.63</v>
      </c>
      <c r="K153" s="25">
        <v>2052158.4337859999</v>
      </c>
      <c r="L153" s="25">
        <v>5000</v>
      </c>
      <c r="M153" s="25">
        <v>5000</v>
      </c>
      <c r="N153" s="25">
        <v>32000</v>
      </c>
      <c r="O153" s="25">
        <v>1642158.4337859999</v>
      </c>
      <c r="P153" s="25">
        <v>0</v>
      </c>
      <c r="Q153" s="25">
        <v>0</v>
      </c>
      <c r="R153" s="25">
        <v>3000</v>
      </c>
      <c r="S153" s="25">
        <v>152000</v>
      </c>
      <c r="T153" s="25">
        <v>173000</v>
      </c>
      <c r="U153" s="25">
        <v>38000</v>
      </c>
      <c r="V153" s="25">
        <v>0</v>
      </c>
      <c r="W153" s="25">
        <v>2000</v>
      </c>
      <c r="X153" s="25">
        <v>0</v>
      </c>
      <c r="Y153" s="25">
        <v>0</v>
      </c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1:79" ht="15.75" x14ac:dyDescent="0.25">
      <c r="A154" s="16">
        <v>6001002001000010</v>
      </c>
      <c r="B154" s="21" t="s">
        <v>27</v>
      </c>
      <c r="C154" s="16">
        <v>0</v>
      </c>
      <c r="D154" s="20">
        <v>106908</v>
      </c>
      <c r="E154" s="16">
        <v>42887</v>
      </c>
      <c r="F154" s="16">
        <v>12278</v>
      </c>
      <c r="G154" s="20">
        <v>15152</v>
      </c>
      <c r="H154" s="20">
        <v>14536</v>
      </c>
      <c r="I154" s="20">
        <v>12000</v>
      </c>
      <c r="J154" s="16">
        <v>11966.119999999999</v>
      </c>
      <c r="K154" s="20">
        <v>12000</v>
      </c>
      <c r="L154" s="20">
        <v>0</v>
      </c>
      <c r="M154" s="20"/>
      <c r="N154" s="20">
        <v>0</v>
      </c>
      <c r="O154" s="20">
        <v>0</v>
      </c>
      <c r="P154" s="20"/>
      <c r="Q154" s="20"/>
      <c r="R154" s="20"/>
      <c r="S154" s="20">
        <v>0</v>
      </c>
      <c r="T154" s="20">
        <v>12000</v>
      </c>
      <c r="U154" s="20">
        <v>0</v>
      </c>
      <c r="V154" s="20"/>
      <c r="W154" s="20">
        <v>0</v>
      </c>
      <c r="X154" s="20"/>
      <c r="Y154" s="20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</row>
    <row r="155" spans="1:79" ht="15.75" x14ac:dyDescent="0.25">
      <c r="A155" s="16">
        <v>6001002001000020</v>
      </c>
      <c r="B155" s="21" t="s">
        <v>28</v>
      </c>
      <c r="C155" s="16">
        <v>40000</v>
      </c>
      <c r="D155" s="16">
        <v>59746</v>
      </c>
      <c r="E155" s="16">
        <v>53650</v>
      </c>
      <c r="F155" s="16">
        <v>71754</v>
      </c>
      <c r="G155" s="20">
        <v>69744</v>
      </c>
      <c r="H155" s="20">
        <v>20561</v>
      </c>
      <c r="I155" s="20">
        <v>35000</v>
      </c>
      <c r="J155" s="16">
        <v>40656.589999999997</v>
      </c>
      <c r="K155" s="20">
        <v>25000</v>
      </c>
      <c r="L155" s="20">
        <v>0</v>
      </c>
      <c r="M155" s="20"/>
      <c r="N155" s="20">
        <v>0</v>
      </c>
      <c r="O155" s="20">
        <v>0</v>
      </c>
      <c r="P155" s="20"/>
      <c r="Q155" s="20"/>
      <c r="R155" s="20"/>
      <c r="S155" s="20">
        <v>0</v>
      </c>
      <c r="T155" s="20">
        <v>25000</v>
      </c>
      <c r="U155" s="20">
        <v>0</v>
      </c>
      <c r="V155" s="20"/>
      <c r="W155" s="20">
        <v>0</v>
      </c>
      <c r="X155" s="20"/>
      <c r="Y155" s="20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</row>
    <row r="156" spans="1:79" ht="15.75" x14ac:dyDescent="0.25">
      <c r="A156" s="16">
        <v>6001002001000040</v>
      </c>
      <c r="B156" s="21" t="s">
        <v>218</v>
      </c>
      <c r="C156" s="16">
        <v>12200</v>
      </c>
      <c r="D156" s="16">
        <v>0</v>
      </c>
      <c r="E156" s="16">
        <v>12200</v>
      </c>
      <c r="F156" s="16">
        <v>12000</v>
      </c>
      <c r="G156" s="20">
        <v>9389</v>
      </c>
      <c r="H156" s="20">
        <v>9389</v>
      </c>
      <c r="I156" s="20">
        <v>12000</v>
      </c>
      <c r="J156" s="16">
        <v>12000</v>
      </c>
      <c r="K156" s="20">
        <v>12000</v>
      </c>
      <c r="L156" s="20">
        <v>0</v>
      </c>
      <c r="M156" s="20"/>
      <c r="N156" s="20">
        <v>0</v>
      </c>
      <c r="O156" s="20">
        <v>0</v>
      </c>
      <c r="P156" s="20"/>
      <c r="Q156" s="20"/>
      <c r="R156" s="20"/>
      <c r="S156" s="20">
        <v>0</v>
      </c>
      <c r="T156" s="20">
        <v>12000</v>
      </c>
      <c r="U156" s="20">
        <v>0</v>
      </c>
      <c r="V156" s="20"/>
      <c r="W156" s="20">
        <v>0</v>
      </c>
      <c r="X156" s="20"/>
      <c r="Y156" s="20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</row>
    <row r="157" spans="1:79" ht="15.75" x14ac:dyDescent="0.25">
      <c r="A157" s="16">
        <v>6001002001000040</v>
      </c>
      <c r="B157" s="21" t="s">
        <v>219</v>
      </c>
      <c r="C157" s="16">
        <v>21960</v>
      </c>
      <c r="D157" s="16">
        <v>4695</v>
      </c>
      <c r="E157" s="16">
        <v>21960</v>
      </c>
      <c r="F157" s="16">
        <v>21483</v>
      </c>
      <c r="G157" s="20">
        <v>21350</v>
      </c>
      <c r="H157" s="20">
        <v>25010</v>
      </c>
      <c r="I157" s="20">
        <v>21960</v>
      </c>
      <c r="J157" s="16">
        <v>25071</v>
      </c>
      <c r="K157" s="20">
        <v>25000</v>
      </c>
      <c r="L157" s="20">
        <v>0</v>
      </c>
      <c r="M157" s="20"/>
      <c r="N157" s="20">
        <v>0</v>
      </c>
      <c r="O157" s="20">
        <v>0</v>
      </c>
      <c r="P157" s="20"/>
      <c r="Q157" s="20"/>
      <c r="R157" s="20"/>
      <c r="S157" s="20">
        <v>0</v>
      </c>
      <c r="T157" s="20">
        <v>25000</v>
      </c>
      <c r="U157" s="20">
        <v>0</v>
      </c>
      <c r="V157" s="20"/>
      <c r="W157" s="20">
        <v>0</v>
      </c>
      <c r="X157" s="20"/>
      <c r="Y157" s="20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</row>
    <row r="158" spans="1:79" ht="15.75" x14ac:dyDescent="0.25">
      <c r="A158" s="16">
        <v>6001002001000040</v>
      </c>
      <c r="B158" s="17" t="s">
        <v>220</v>
      </c>
      <c r="C158" s="16"/>
      <c r="D158" s="16">
        <v>4002</v>
      </c>
      <c r="E158" s="16">
        <v>5000</v>
      </c>
      <c r="F158" s="16">
        <v>4913</v>
      </c>
      <c r="G158" s="20">
        <v>9722</v>
      </c>
      <c r="H158" s="20">
        <v>10703</v>
      </c>
      <c r="I158" s="20">
        <v>7000</v>
      </c>
      <c r="J158" s="16">
        <v>5575.79</v>
      </c>
      <c r="K158" s="20">
        <v>5000</v>
      </c>
      <c r="L158" s="20">
        <v>0</v>
      </c>
      <c r="M158" s="20"/>
      <c r="N158" s="20">
        <v>0</v>
      </c>
      <c r="O158" s="20">
        <v>0</v>
      </c>
      <c r="P158" s="20"/>
      <c r="Q158" s="20"/>
      <c r="R158" s="20"/>
      <c r="S158" s="20">
        <v>0</v>
      </c>
      <c r="T158" s="20">
        <v>5000</v>
      </c>
      <c r="U158" s="20">
        <v>0</v>
      </c>
      <c r="V158" s="20"/>
      <c r="W158" s="20">
        <v>0</v>
      </c>
      <c r="X158" s="20"/>
      <c r="Y158" s="20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</row>
    <row r="159" spans="1:79" ht="15.75" x14ac:dyDescent="0.25">
      <c r="A159" s="16">
        <v>6001002001000040</v>
      </c>
      <c r="B159" s="21" t="s">
        <v>221</v>
      </c>
      <c r="C159" s="16">
        <v>7320</v>
      </c>
      <c r="D159" s="16">
        <v>0</v>
      </c>
      <c r="E159" s="16">
        <v>7320</v>
      </c>
      <c r="F159" s="16">
        <v>7654</v>
      </c>
      <c r="G159" s="20">
        <v>23594</v>
      </c>
      <c r="H159" s="20">
        <v>15226</v>
      </c>
      <c r="I159" s="20">
        <v>15000</v>
      </c>
      <c r="J159" s="16">
        <v>15000</v>
      </c>
      <c r="K159" s="20">
        <v>15000</v>
      </c>
      <c r="L159" s="20">
        <v>0</v>
      </c>
      <c r="M159" s="20"/>
      <c r="N159" s="20">
        <v>0</v>
      </c>
      <c r="O159" s="20">
        <v>0</v>
      </c>
      <c r="P159" s="20"/>
      <c r="Q159" s="20"/>
      <c r="R159" s="20"/>
      <c r="S159" s="20">
        <v>0</v>
      </c>
      <c r="T159" s="20">
        <v>15000</v>
      </c>
      <c r="U159" s="20">
        <v>0</v>
      </c>
      <c r="V159" s="20"/>
      <c r="W159" s="20">
        <v>0</v>
      </c>
      <c r="X159" s="20"/>
      <c r="Y159" s="20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</row>
    <row r="160" spans="1:79" ht="15.75" x14ac:dyDescent="0.25">
      <c r="A160" s="16">
        <v>6001002001000040</v>
      </c>
      <c r="B160" s="21" t="s">
        <v>222</v>
      </c>
      <c r="C160" s="16">
        <v>0</v>
      </c>
      <c r="D160" s="16">
        <v>512.4</v>
      </c>
      <c r="E160" s="16">
        <v>1000</v>
      </c>
      <c r="F160" s="16">
        <v>0</v>
      </c>
      <c r="G160" s="20">
        <v>0</v>
      </c>
      <c r="H160" s="20">
        <v>0</v>
      </c>
      <c r="I160" s="20">
        <v>2000</v>
      </c>
      <c r="J160" s="16">
        <v>0</v>
      </c>
      <c r="K160" s="20">
        <v>2000</v>
      </c>
      <c r="L160" s="20">
        <v>0</v>
      </c>
      <c r="M160" s="20"/>
      <c r="N160" s="20">
        <v>0</v>
      </c>
      <c r="O160" s="20">
        <v>0</v>
      </c>
      <c r="P160" s="20"/>
      <c r="Q160" s="20"/>
      <c r="R160" s="20"/>
      <c r="S160" s="20">
        <v>0</v>
      </c>
      <c r="T160" s="20">
        <v>2000</v>
      </c>
      <c r="U160" s="20">
        <v>0</v>
      </c>
      <c r="V160" s="20"/>
      <c r="W160" s="20">
        <v>0</v>
      </c>
      <c r="X160" s="20"/>
      <c r="Y160" s="20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</row>
    <row r="161" spans="1:79" ht="15.75" x14ac:dyDescent="0.25">
      <c r="A161" s="16">
        <v>6001002001000040</v>
      </c>
      <c r="B161" s="21" t="s">
        <v>223</v>
      </c>
      <c r="C161" s="16">
        <v>27960</v>
      </c>
      <c r="D161" s="20">
        <v>0</v>
      </c>
      <c r="E161" s="16">
        <v>47113</v>
      </c>
      <c r="F161" s="16">
        <v>47167</v>
      </c>
      <c r="G161" s="20">
        <v>41435</v>
      </c>
      <c r="H161" s="20">
        <v>40012</v>
      </c>
      <c r="I161" s="20">
        <v>45000</v>
      </c>
      <c r="J161" s="16">
        <v>40390.480000000003</v>
      </c>
      <c r="K161" s="20">
        <v>45000</v>
      </c>
      <c r="L161" s="20">
        <v>0</v>
      </c>
      <c r="M161" s="20"/>
      <c r="N161" s="20">
        <v>0</v>
      </c>
      <c r="O161" s="20">
        <v>0</v>
      </c>
      <c r="P161" s="20"/>
      <c r="Q161" s="20"/>
      <c r="R161" s="20"/>
      <c r="S161" s="20">
        <v>0</v>
      </c>
      <c r="T161" s="20">
        <v>45000</v>
      </c>
      <c r="U161" s="20">
        <v>0</v>
      </c>
      <c r="V161" s="20"/>
      <c r="W161" s="20">
        <v>0</v>
      </c>
      <c r="X161" s="20"/>
      <c r="Y161" s="20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</row>
    <row r="162" spans="1:79" ht="15.75" x14ac:dyDescent="0.25">
      <c r="A162" s="16">
        <v>6001002001000050</v>
      </c>
      <c r="B162" s="21" t="s">
        <v>224</v>
      </c>
      <c r="C162" s="16">
        <v>466560</v>
      </c>
      <c r="D162" s="16">
        <v>479528</v>
      </c>
      <c r="E162" s="16">
        <v>399500</v>
      </c>
      <c r="F162" s="16">
        <v>523238</v>
      </c>
      <c r="G162" s="20">
        <v>534558</v>
      </c>
      <c r="H162" s="20">
        <v>474476</v>
      </c>
      <c r="I162" s="20">
        <v>449000</v>
      </c>
      <c r="J162" s="16">
        <v>437427.48</v>
      </c>
      <c r="K162" s="20">
        <v>520138.4</v>
      </c>
      <c r="L162" s="20">
        <v>0</v>
      </c>
      <c r="M162" s="20">
        <v>0</v>
      </c>
      <c r="N162" s="20">
        <v>10000</v>
      </c>
      <c r="O162" s="20">
        <v>398138.4</v>
      </c>
      <c r="P162" s="20"/>
      <c r="Q162" s="20"/>
      <c r="R162" s="20">
        <v>3000</v>
      </c>
      <c r="S162" s="20">
        <v>47000</v>
      </c>
      <c r="T162" s="20">
        <v>32000</v>
      </c>
      <c r="U162" s="20">
        <v>28000</v>
      </c>
      <c r="V162" s="20"/>
      <c r="W162" s="20">
        <v>2000</v>
      </c>
      <c r="X162" s="20"/>
      <c r="Y162" s="20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</row>
    <row r="163" spans="1:79" ht="15.75" x14ac:dyDescent="0.25">
      <c r="A163" s="16"/>
      <c r="B163" s="21" t="s">
        <v>333</v>
      </c>
      <c r="C163" s="16"/>
      <c r="D163" s="16"/>
      <c r="E163" s="16"/>
      <c r="F163" s="16">
        <v>0</v>
      </c>
      <c r="G163" s="20">
        <v>37371</v>
      </c>
      <c r="H163" s="20">
        <v>54233</v>
      </c>
      <c r="I163" s="20">
        <v>44000</v>
      </c>
      <c r="J163" s="16">
        <v>65422.54</v>
      </c>
      <c r="K163" s="20">
        <v>49000</v>
      </c>
      <c r="L163" s="20">
        <v>5000</v>
      </c>
      <c r="M163" s="20">
        <v>5000</v>
      </c>
      <c r="N163" s="20">
        <v>22000</v>
      </c>
      <c r="O163" s="20">
        <v>7000</v>
      </c>
      <c r="P163" s="20"/>
      <c r="Q163" s="20"/>
      <c r="R163" s="20"/>
      <c r="S163" s="20">
        <v>0</v>
      </c>
      <c r="T163" s="20">
        <v>0</v>
      </c>
      <c r="U163" s="20">
        <v>10000</v>
      </c>
      <c r="V163" s="20"/>
      <c r="W163" s="20">
        <v>0</v>
      </c>
      <c r="X163" s="20"/>
      <c r="Y163" s="20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</row>
    <row r="164" spans="1:79" ht="15.75" x14ac:dyDescent="0.25">
      <c r="A164" s="16">
        <v>6001002001000050</v>
      </c>
      <c r="B164" s="21" t="s">
        <v>225</v>
      </c>
      <c r="C164" s="16">
        <v>90000</v>
      </c>
      <c r="D164" s="16">
        <v>96269.57</v>
      </c>
      <c r="E164" s="16">
        <v>85000</v>
      </c>
      <c r="F164" s="16">
        <v>74920</v>
      </c>
      <c r="G164" s="20">
        <v>110609</v>
      </c>
      <c r="H164" s="20">
        <v>94384</v>
      </c>
      <c r="I164" s="20">
        <v>60000</v>
      </c>
      <c r="J164" s="16">
        <v>97914.22</v>
      </c>
      <c r="K164" s="20">
        <v>90000</v>
      </c>
      <c r="L164" s="20">
        <v>0</v>
      </c>
      <c r="M164" s="20">
        <v>0</v>
      </c>
      <c r="N164" s="20">
        <v>0</v>
      </c>
      <c r="O164" s="20">
        <v>0</v>
      </c>
      <c r="P164" s="20"/>
      <c r="Q164" s="20"/>
      <c r="R164" s="20"/>
      <c r="S164" s="20">
        <v>90000</v>
      </c>
      <c r="T164" s="20">
        <v>0</v>
      </c>
      <c r="U164" s="20">
        <v>0</v>
      </c>
      <c r="V164" s="20"/>
      <c r="W164" s="20">
        <v>0</v>
      </c>
      <c r="X164" s="20"/>
      <c r="Y164" s="20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</row>
    <row r="165" spans="1:79" ht="15.75" x14ac:dyDescent="0.25">
      <c r="A165" s="16">
        <v>6001002001000050</v>
      </c>
      <c r="B165" s="21" t="s">
        <v>226</v>
      </c>
      <c r="C165" s="16">
        <v>1392300</v>
      </c>
      <c r="D165" s="16">
        <v>1422512</v>
      </c>
      <c r="E165" s="16">
        <v>1480000</v>
      </c>
      <c r="F165" s="16">
        <v>1496653</v>
      </c>
      <c r="G165" s="20">
        <v>1521670</v>
      </c>
      <c r="H165" s="20">
        <v>1499233</v>
      </c>
      <c r="I165" s="20">
        <v>1500000</v>
      </c>
      <c r="J165" s="16">
        <v>1215854.71</v>
      </c>
      <c r="K165" s="20">
        <v>1085102.833786</v>
      </c>
      <c r="L165" s="20">
        <v>0</v>
      </c>
      <c r="M165" s="20">
        <v>0</v>
      </c>
      <c r="N165" s="20">
        <v>0</v>
      </c>
      <c r="O165" s="20">
        <v>1085102.833786</v>
      </c>
      <c r="P165" s="20"/>
      <c r="Q165" s="20"/>
      <c r="R165" s="20"/>
      <c r="S165" s="20">
        <v>0</v>
      </c>
      <c r="T165" s="20">
        <v>0</v>
      </c>
      <c r="U165" s="20">
        <v>0</v>
      </c>
      <c r="V165" s="20"/>
      <c r="W165" s="20">
        <v>0</v>
      </c>
      <c r="X165" s="20"/>
      <c r="Y165" s="20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</row>
    <row r="166" spans="1:79" ht="15.75" x14ac:dyDescent="0.25">
      <c r="A166" s="16">
        <v>6001002001000090</v>
      </c>
      <c r="B166" s="17" t="s">
        <v>227</v>
      </c>
      <c r="C166" s="16">
        <v>145000</v>
      </c>
      <c r="D166" s="16">
        <v>149952</v>
      </c>
      <c r="E166" s="16">
        <v>154000</v>
      </c>
      <c r="F166" s="16">
        <v>131872</v>
      </c>
      <c r="G166" s="20">
        <v>160013</v>
      </c>
      <c r="H166" s="20">
        <v>156629</v>
      </c>
      <c r="I166" s="20">
        <v>145000</v>
      </c>
      <c r="J166" s="16">
        <v>136890.70000000001</v>
      </c>
      <c r="K166" s="20">
        <v>166917.20000000001</v>
      </c>
      <c r="L166" s="20">
        <v>0</v>
      </c>
      <c r="M166" s="20">
        <v>0</v>
      </c>
      <c r="N166" s="20">
        <v>0</v>
      </c>
      <c r="O166" s="20">
        <v>151917.20000000001</v>
      </c>
      <c r="P166" s="20"/>
      <c r="Q166" s="20"/>
      <c r="R166" s="20"/>
      <c r="S166" s="20">
        <v>15000</v>
      </c>
      <c r="T166" s="20">
        <v>0</v>
      </c>
      <c r="U166" s="20">
        <v>0</v>
      </c>
      <c r="V166" s="20"/>
      <c r="W166" s="20">
        <v>0</v>
      </c>
      <c r="X166" s="20"/>
      <c r="Y166" s="20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</row>
    <row r="167" spans="1:79" ht="15.75" x14ac:dyDescent="0.25">
      <c r="A167" s="18">
        <v>600100200200</v>
      </c>
      <c r="B167" s="19" t="s">
        <v>29</v>
      </c>
      <c r="C167" s="18" t="e">
        <v>#REF!</v>
      </c>
      <c r="D167" s="18">
        <v>200259</v>
      </c>
      <c r="E167" s="18">
        <v>158000</v>
      </c>
      <c r="F167" s="18">
        <v>154276</v>
      </c>
      <c r="G167" s="18">
        <f>+G168+G169+G170</f>
        <v>156364</v>
      </c>
      <c r="H167" s="18">
        <f t="shared" ref="H167" si="25">+H168+H169+H170</f>
        <v>80702</v>
      </c>
      <c r="I167" s="18">
        <v>72000</v>
      </c>
      <c r="J167" s="18">
        <v>99679.37</v>
      </c>
      <c r="K167" s="25">
        <v>77000</v>
      </c>
      <c r="L167" s="18">
        <v>0</v>
      </c>
      <c r="M167" s="18">
        <v>0</v>
      </c>
      <c r="N167" s="18">
        <v>1000</v>
      </c>
      <c r="O167" s="18">
        <v>0</v>
      </c>
      <c r="P167" s="18">
        <v>0</v>
      </c>
      <c r="Q167" s="18">
        <v>0</v>
      </c>
      <c r="R167" s="18">
        <v>0</v>
      </c>
      <c r="S167" s="20">
        <v>0</v>
      </c>
      <c r="T167" s="18">
        <v>76000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1:79" ht="15.75" x14ac:dyDescent="0.25">
      <c r="A168" s="16">
        <v>6001002002000020</v>
      </c>
      <c r="B168" s="21" t="s">
        <v>30</v>
      </c>
      <c r="C168" s="16"/>
      <c r="D168" s="16">
        <v>70883</v>
      </c>
      <c r="E168" s="16">
        <v>30000</v>
      </c>
      <c r="F168" s="16">
        <v>34269</v>
      </c>
      <c r="G168" s="20">
        <v>5413</v>
      </c>
      <c r="H168" s="20">
        <v>5208</v>
      </c>
      <c r="I168" s="20">
        <v>7000</v>
      </c>
      <c r="J168" s="16">
        <v>6796.59</v>
      </c>
      <c r="K168" s="20">
        <v>7000</v>
      </c>
      <c r="L168" s="20">
        <v>0</v>
      </c>
      <c r="M168" s="20">
        <v>0</v>
      </c>
      <c r="N168" s="20">
        <v>1000</v>
      </c>
      <c r="O168" s="20">
        <v>0</v>
      </c>
      <c r="P168" s="20"/>
      <c r="Q168" s="20"/>
      <c r="R168" s="20"/>
      <c r="S168" s="20">
        <v>0</v>
      </c>
      <c r="T168" s="20">
        <v>6000</v>
      </c>
      <c r="U168" s="20">
        <v>0</v>
      </c>
      <c r="V168" s="20"/>
      <c r="W168" s="20"/>
      <c r="X168" s="20"/>
      <c r="Y168" s="20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</row>
    <row r="169" spans="1:79" ht="15.75" x14ac:dyDescent="0.25">
      <c r="A169" s="16">
        <v>6001002002000040</v>
      </c>
      <c r="B169" s="21" t="s">
        <v>31</v>
      </c>
      <c r="C169" s="16">
        <v>21000</v>
      </c>
      <c r="D169" s="16">
        <v>74745</v>
      </c>
      <c r="E169" s="16">
        <v>70000</v>
      </c>
      <c r="F169" s="16">
        <v>10979</v>
      </c>
      <c r="G169" s="20">
        <v>0</v>
      </c>
      <c r="H169" s="20">
        <v>110</v>
      </c>
      <c r="I169" s="20">
        <v>0</v>
      </c>
      <c r="J169" s="16">
        <v>9640.59</v>
      </c>
      <c r="K169" s="20">
        <v>0</v>
      </c>
      <c r="L169" s="20"/>
      <c r="M169" s="20"/>
      <c r="N169" s="20">
        <v>0</v>
      </c>
      <c r="O169" s="20"/>
      <c r="P169" s="20"/>
      <c r="Q169" s="20"/>
      <c r="R169" s="20"/>
      <c r="S169" s="20">
        <v>0</v>
      </c>
      <c r="T169" s="20">
        <v>0</v>
      </c>
      <c r="U169" s="20"/>
      <c r="V169" s="20"/>
      <c r="W169" s="20"/>
      <c r="X169" s="20"/>
      <c r="Y169" s="20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</row>
    <row r="170" spans="1:79" ht="15.75" x14ac:dyDescent="0.25">
      <c r="A170" s="16">
        <v>6001002002000060</v>
      </c>
      <c r="B170" s="21" t="s">
        <v>32</v>
      </c>
      <c r="C170" s="16"/>
      <c r="D170" s="16">
        <v>54631</v>
      </c>
      <c r="E170" s="16">
        <v>58000</v>
      </c>
      <c r="F170" s="16">
        <v>109027</v>
      </c>
      <c r="G170" s="20">
        <v>150951</v>
      </c>
      <c r="H170" s="20">
        <v>75384</v>
      </c>
      <c r="I170" s="20">
        <v>65000</v>
      </c>
      <c r="J170" s="16">
        <v>83242.19</v>
      </c>
      <c r="K170" s="20">
        <v>70000</v>
      </c>
      <c r="L170" s="20">
        <v>0</v>
      </c>
      <c r="M170" s="20"/>
      <c r="N170" s="20">
        <v>0</v>
      </c>
      <c r="O170" s="20"/>
      <c r="P170" s="20"/>
      <c r="Q170" s="20"/>
      <c r="R170" s="20"/>
      <c r="S170" s="20">
        <v>0</v>
      </c>
      <c r="T170" s="20">
        <v>70000</v>
      </c>
      <c r="U170" s="20"/>
      <c r="V170" s="20"/>
      <c r="W170" s="20"/>
      <c r="X170" s="20"/>
      <c r="Y170" s="20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</row>
    <row r="171" spans="1:79" ht="15.75" x14ac:dyDescent="0.25">
      <c r="A171" s="18">
        <v>600100200300</v>
      </c>
      <c r="B171" s="19" t="s">
        <v>33</v>
      </c>
      <c r="C171" s="18">
        <v>1880664</v>
      </c>
      <c r="D171" s="18">
        <v>1687557.55</v>
      </c>
      <c r="E171" s="18">
        <v>1797820</v>
      </c>
      <c r="F171" s="18">
        <v>1906427</v>
      </c>
      <c r="G171" s="18">
        <f>+G172+G173+G174+G175+G176+G177+G178+G179+G180+G181+G182+G183+G184+G185+G186+G187+G188+G189+G190+G191+G192+G193+G194+G195+G196+G197+G198+G199+G200+G201+G202+G203+G204+G205+G206+G207+G208+G209+G210+G211+G212+G213+G214+G215+G216+G217+G218</f>
        <v>1930735</v>
      </c>
      <c r="H171" s="18">
        <f>+H172+H173+H174+H175+H176+H177+H178+H179+H180+H181+H182+H183+H184+H185+H186+H187+H188+H189+H190+H191+H192+H193+H194+H195+H196+H197+H198+H199+H200+H201+H202+H203+H204+H205+H206+H207+H208+H209+H210+H211+H212+H213+H214+H215+H216+H217+H218</f>
        <v>1618572</v>
      </c>
      <c r="I171" s="18">
        <v>1666304</v>
      </c>
      <c r="J171" s="18">
        <v>1833550.7399999998</v>
      </c>
      <c r="K171" s="25">
        <v>1872516</v>
      </c>
      <c r="L171" s="25">
        <v>45000</v>
      </c>
      <c r="M171" s="25">
        <v>50000</v>
      </c>
      <c r="N171" s="25">
        <v>67000</v>
      </c>
      <c r="O171" s="25">
        <v>568000</v>
      </c>
      <c r="P171" s="25">
        <v>0</v>
      </c>
      <c r="Q171" s="25">
        <v>0</v>
      </c>
      <c r="R171" s="25">
        <v>15000</v>
      </c>
      <c r="S171" s="25">
        <v>430800</v>
      </c>
      <c r="T171" s="25">
        <v>100200</v>
      </c>
      <c r="U171" s="25">
        <v>115000</v>
      </c>
      <c r="V171" s="25">
        <v>465516</v>
      </c>
      <c r="W171" s="25">
        <v>16000</v>
      </c>
      <c r="X171" s="25">
        <v>0</v>
      </c>
      <c r="Y171" s="25">
        <v>0</v>
      </c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1:79" ht="15.75" x14ac:dyDescent="0.25">
      <c r="A172" s="16">
        <v>6001002003000010</v>
      </c>
      <c r="B172" s="17" t="s">
        <v>34</v>
      </c>
      <c r="C172" s="16">
        <v>159000</v>
      </c>
      <c r="D172" s="16">
        <v>169449</v>
      </c>
      <c r="E172" s="16">
        <v>170000</v>
      </c>
      <c r="F172" s="16">
        <v>198627</v>
      </c>
      <c r="G172" s="20">
        <v>152902</v>
      </c>
      <c r="H172" s="20">
        <v>150751</v>
      </c>
      <c r="I172" s="20">
        <v>103000</v>
      </c>
      <c r="J172" s="16">
        <v>186678.06</v>
      </c>
      <c r="K172" s="20">
        <v>216000</v>
      </c>
      <c r="L172" s="20">
        <v>0</v>
      </c>
      <c r="M172" s="20"/>
      <c r="N172" s="20">
        <v>5000</v>
      </c>
      <c r="O172" s="20">
        <v>45000</v>
      </c>
      <c r="P172" s="20"/>
      <c r="Q172" s="20"/>
      <c r="R172" s="20">
        <v>0</v>
      </c>
      <c r="S172" s="20">
        <v>100000</v>
      </c>
      <c r="T172" s="20">
        <v>26000</v>
      </c>
      <c r="U172" s="20">
        <v>30000</v>
      </c>
      <c r="V172" s="20">
        <v>5000</v>
      </c>
      <c r="W172" s="20">
        <v>5000</v>
      </c>
      <c r="X172" s="20"/>
      <c r="Y172" s="20">
        <v>0</v>
      </c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</row>
    <row r="173" spans="1:79" ht="15.75" x14ac:dyDescent="0.25">
      <c r="A173" s="16">
        <v>6001002003000010</v>
      </c>
      <c r="B173" s="17" t="s">
        <v>228</v>
      </c>
      <c r="C173" s="16">
        <v>185000</v>
      </c>
      <c r="D173" s="16">
        <v>44034.25</v>
      </c>
      <c r="E173" s="16">
        <v>44000</v>
      </c>
      <c r="F173" s="16">
        <v>9889</v>
      </c>
      <c r="G173" s="20">
        <v>10112</v>
      </c>
      <c r="H173" s="20">
        <v>30952</v>
      </c>
      <c r="I173" s="20">
        <v>17800</v>
      </c>
      <c r="J173" s="16">
        <v>452.61</v>
      </c>
      <c r="K173" s="20">
        <v>17800</v>
      </c>
      <c r="L173" s="20">
        <v>0</v>
      </c>
      <c r="M173" s="20"/>
      <c r="N173" s="20">
        <v>0</v>
      </c>
      <c r="O173" s="20">
        <v>8000</v>
      </c>
      <c r="P173" s="20"/>
      <c r="Q173" s="20"/>
      <c r="R173" s="20"/>
      <c r="S173" s="20">
        <v>5000</v>
      </c>
      <c r="T173" s="20">
        <v>3200</v>
      </c>
      <c r="U173" s="20">
        <v>1600</v>
      </c>
      <c r="V173" s="20">
        <v>0</v>
      </c>
      <c r="W173" s="20">
        <v>0</v>
      </c>
      <c r="X173" s="20"/>
      <c r="Y173" s="20">
        <v>0</v>
      </c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</row>
    <row r="174" spans="1:79" ht="15.75" x14ac:dyDescent="0.25">
      <c r="A174" s="16">
        <v>6001002003000010</v>
      </c>
      <c r="B174" s="17" t="s">
        <v>229</v>
      </c>
      <c r="C174" s="16"/>
      <c r="D174" s="16">
        <v>316</v>
      </c>
      <c r="E174" s="16">
        <v>0</v>
      </c>
      <c r="F174" s="16">
        <v>0</v>
      </c>
      <c r="G174" s="20">
        <v>0</v>
      </c>
      <c r="H174" s="20">
        <v>25</v>
      </c>
      <c r="I174" s="20">
        <v>0</v>
      </c>
      <c r="J174" s="16">
        <v>0</v>
      </c>
      <c r="K174" s="20">
        <v>0</v>
      </c>
      <c r="L174" s="20">
        <v>0</v>
      </c>
      <c r="M174" s="20"/>
      <c r="N174" s="20">
        <v>0</v>
      </c>
      <c r="O174" s="20">
        <v>0</v>
      </c>
      <c r="P174" s="20"/>
      <c r="Q174" s="20"/>
      <c r="R174" s="20"/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/>
      <c r="Y174" s="20">
        <v>0</v>
      </c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</row>
    <row r="175" spans="1:79" ht="15.75" x14ac:dyDescent="0.25">
      <c r="A175" s="16">
        <v>6001002003000010</v>
      </c>
      <c r="B175" s="17" t="s">
        <v>230</v>
      </c>
      <c r="C175" s="16"/>
      <c r="D175" s="16">
        <v>7101.8</v>
      </c>
      <c r="E175" s="16">
        <v>6000</v>
      </c>
      <c r="F175" s="16">
        <v>24058</v>
      </c>
      <c r="G175" s="20">
        <v>20230</v>
      </c>
      <c r="H175" s="20">
        <v>14917</v>
      </c>
      <c r="I175" s="20">
        <v>21000</v>
      </c>
      <c r="J175" s="16">
        <v>12100.01</v>
      </c>
      <c r="K175" s="96">
        <v>11000</v>
      </c>
      <c r="L175" s="20">
        <v>0</v>
      </c>
      <c r="M175" s="20"/>
      <c r="N175" s="20">
        <v>0</v>
      </c>
      <c r="O175" s="20">
        <v>10000</v>
      </c>
      <c r="P175" s="20"/>
      <c r="Q175" s="20"/>
      <c r="R175" s="20"/>
      <c r="S175" s="20">
        <v>0</v>
      </c>
      <c r="T175" s="20">
        <v>1000</v>
      </c>
      <c r="U175" s="20">
        <v>0</v>
      </c>
      <c r="V175" s="20">
        <v>0</v>
      </c>
      <c r="W175" s="20">
        <v>0</v>
      </c>
      <c r="X175" s="20"/>
      <c r="Y175" s="20">
        <v>0</v>
      </c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</row>
    <row r="176" spans="1:79" ht="15.75" x14ac:dyDescent="0.25">
      <c r="A176" s="16">
        <v>6001002003000010</v>
      </c>
      <c r="B176" s="17" t="s">
        <v>33</v>
      </c>
      <c r="C176" s="16">
        <v>1000</v>
      </c>
      <c r="D176" s="16">
        <v>37879</v>
      </c>
      <c r="E176" s="16">
        <v>46520</v>
      </c>
      <c r="F176" s="16">
        <v>26018</v>
      </c>
      <c r="G176" s="20">
        <v>12865</v>
      </c>
      <c r="H176" s="20">
        <v>12607</v>
      </c>
      <c r="I176" s="20">
        <v>10000</v>
      </c>
      <c r="J176" s="16">
        <v>3759</v>
      </c>
      <c r="K176" s="20">
        <v>5000</v>
      </c>
      <c r="L176" s="20">
        <v>0</v>
      </c>
      <c r="M176" s="20">
        <v>0</v>
      </c>
      <c r="N176" s="20">
        <v>0</v>
      </c>
      <c r="O176" s="20">
        <v>0</v>
      </c>
      <c r="P176" s="20"/>
      <c r="Q176" s="20"/>
      <c r="R176" s="20"/>
      <c r="S176" s="20">
        <v>0</v>
      </c>
      <c r="T176" s="20">
        <v>2000</v>
      </c>
      <c r="U176" s="20">
        <v>0</v>
      </c>
      <c r="V176" s="20">
        <v>3000</v>
      </c>
      <c r="W176" s="20">
        <v>0</v>
      </c>
      <c r="X176" s="20"/>
      <c r="Y176" s="20">
        <v>0</v>
      </c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</row>
    <row r="177" spans="1:79" ht="15.75" x14ac:dyDescent="0.25">
      <c r="A177" s="16">
        <v>6001002003000040</v>
      </c>
      <c r="B177" s="17" t="s">
        <v>231</v>
      </c>
      <c r="C177" s="16">
        <v>10000</v>
      </c>
      <c r="D177" s="16">
        <v>6932.64</v>
      </c>
      <c r="E177" s="16">
        <v>10000</v>
      </c>
      <c r="F177" s="16">
        <v>5268</v>
      </c>
      <c r="G177" s="20">
        <v>4541</v>
      </c>
      <c r="H177" s="20">
        <v>4002</v>
      </c>
      <c r="I177" s="20">
        <v>5000</v>
      </c>
      <c r="J177" s="16">
        <v>1503.08</v>
      </c>
      <c r="K177" s="20">
        <v>5000</v>
      </c>
      <c r="L177" s="20">
        <v>0</v>
      </c>
      <c r="M177" s="20"/>
      <c r="N177" s="20">
        <v>0</v>
      </c>
      <c r="O177" s="20">
        <v>0</v>
      </c>
      <c r="P177" s="20"/>
      <c r="Q177" s="20"/>
      <c r="R177" s="20">
        <v>5000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/>
      <c r="Y177" s="20">
        <v>0</v>
      </c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</row>
    <row r="178" spans="1:79" ht="15.75" x14ac:dyDescent="0.25">
      <c r="A178" s="16">
        <v>6001002003000050</v>
      </c>
      <c r="B178" s="17" t="s">
        <v>232</v>
      </c>
      <c r="C178" s="16"/>
      <c r="D178" s="16">
        <v>2489.5100000000002</v>
      </c>
      <c r="E178" s="16">
        <v>22000</v>
      </c>
      <c r="F178" s="16">
        <v>11893</v>
      </c>
      <c r="G178" s="20">
        <v>6805</v>
      </c>
      <c r="H178" s="20">
        <v>7962</v>
      </c>
      <c r="I178" s="20">
        <v>5000</v>
      </c>
      <c r="J178" s="16">
        <v>9571.3799999999992</v>
      </c>
      <c r="K178" s="96">
        <v>5000</v>
      </c>
      <c r="L178" s="20">
        <v>0</v>
      </c>
      <c r="M178" s="20"/>
      <c r="N178" s="20">
        <v>0</v>
      </c>
      <c r="O178" s="20">
        <v>0</v>
      </c>
      <c r="P178" s="20"/>
      <c r="Q178" s="20"/>
      <c r="R178" s="20"/>
      <c r="S178" s="20">
        <v>3000</v>
      </c>
      <c r="T178" s="20">
        <v>2000</v>
      </c>
      <c r="U178" s="20">
        <v>0</v>
      </c>
      <c r="V178" s="20">
        <v>0</v>
      </c>
      <c r="W178" s="20">
        <v>0</v>
      </c>
      <c r="X178" s="20"/>
      <c r="Y178" s="20">
        <v>0</v>
      </c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</row>
    <row r="179" spans="1:79" ht="15.75" x14ac:dyDescent="0.25">
      <c r="A179" s="16">
        <v>6001002003000050</v>
      </c>
      <c r="B179" s="17" t="s">
        <v>233</v>
      </c>
      <c r="C179" s="16">
        <v>25000</v>
      </c>
      <c r="D179" s="16">
        <v>21068</v>
      </c>
      <c r="E179" s="16">
        <v>20000</v>
      </c>
      <c r="F179" s="16">
        <v>22502</v>
      </c>
      <c r="G179" s="20">
        <v>19200</v>
      </c>
      <c r="H179" s="20">
        <v>15000</v>
      </c>
      <c r="I179" s="20">
        <v>20500</v>
      </c>
      <c r="J179" s="16">
        <v>21009.7</v>
      </c>
      <c r="K179" s="96">
        <v>10000</v>
      </c>
      <c r="L179" s="20">
        <v>0</v>
      </c>
      <c r="M179" s="20"/>
      <c r="N179" s="20">
        <v>0</v>
      </c>
      <c r="O179" s="20">
        <v>1000</v>
      </c>
      <c r="P179" s="20"/>
      <c r="Q179" s="20"/>
      <c r="R179" s="20"/>
      <c r="S179" s="20">
        <v>2000</v>
      </c>
      <c r="T179" s="20">
        <v>0</v>
      </c>
      <c r="U179" s="20">
        <v>0</v>
      </c>
      <c r="V179" s="20">
        <v>0</v>
      </c>
      <c r="W179" s="20">
        <v>7000</v>
      </c>
      <c r="X179" s="20"/>
      <c r="Y179" s="20">
        <v>0</v>
      </c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</row>
    <row r="180" spans="1:79" ht="15.75" x14ac:dyDescent="0.25">
      <c r="A180" s="16">
        <v>6001002003000060</v>
      </c>
      <c r="B180" s="17" t="s">
        <v>35</v>
      </c>
      <c r="C180" s="16"/>
      <c r="D180" s="16">
        <v>5692.92</v>
      </c>
      <c r="E180" s="16">
        <v>7700</v>
      </c>
      <c r="F180" s="16">
        <v>3573</v>
      </c>
      <c r="G180" s="20">
        <v>7721</v>
      </c>
      <c r="H180" s="20">
        <v>9699</v>
      </c>
      <c r="I180" s="20">
        <v>12000</v>
      </c>
      <c r="J180" s="16">
        <v>7533.08</v>
      </c>
      <c r="K180" s="20">
        <v>10000</v>
      </c>
      <c r="L180" s="20">
        <v>0</v>
      </c>
      <c r="M180" s="20"/>
      <c r="N180" s="20">
        <v>0</v>
      </c>
      <c r="O180" s="20">
        <v>4000</v>
      </c>
      <c r="P180" s="20"/>
      <c r="Q180" s="20"/>
      <c r="R180" s="20"/>
      <c r="S180" s="20">
        <v>4000</v>
      </c>
      <c r="T180" s="20">
        <v>2000</v>
      </c>
      <c r="U180" s="20">
        <v>0</v>
      </c>
      <c r="V180" s="20">
        <v>0</v>
      </c>
      <c r="W180" s="20">
        <v>0</v>
      </c>
      <c r="X180" s="20"/>
      <c r="Y180" s="20">
        <v>0</v>
      </c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</row>
    <row r="181" spans="1:79" ht="15.75" x14ac:dyDescent="0.25">
      <c r="A181" s="16">
        <v>6001002003000080</v>
      </c>
      <c r="B181" s="17" t="s">
        <v>234</v>
      </c>
      <c r="C181" s="16">
        <v>40000</v>
      </c>
      <c r="D181" s="16">
        <v>54481</v>
      </c>
      <c r="E181" s="16">
        <v>53500</v>
      </c>
      <c r="F181" s="16">
        <v>45734</v>
      </c>
      <c r="G181" s="20">
        <v>57566</v>
      </c>
      <c r="H181" s="20">
        <v>58453</v>
      </c>
      <c r="I181" s="20">
        <v>43504</v>
      </c>
      <c r="J181" s="16">
        <v>46624.5</v>
      </c>
      <c r="K181" s="20">
        <v>44000</v>
      </c>
      <c r="L181" s="20">
        <v>4000</v>
      </c>
      <c r="M181" s="20"/>
      <c r="N181" s="20">
        <v>34000</v>
      </c>
      <c r="O181" s="20">
        <v>500</v>
      </c>
      <c r="P181" s="20"/>
      <c r="Q181" s="20"/>
      <c r="R181" s="20"/>
      <c r="S181" s="20">
        <v>2000</v>
      </c>
      <c r="T181" s="20">
        <v>1500</v>
      </c>
      <c r="U181" s="20">
        <v>0</v>
      </c>
      <c r="V181" s="20">
        <v>0</v>
      </c>
      <c r="W181" s="20">
        <v>2000</v>
      </c>
      <c r="X181" s="20"/>
      <c r="Y181" s="20">
        <v>0</v>
      </c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</row>
    <row r="182" spans="1:79" ht="15.75" x14ac:dyDescent="0.25">
      <c r="A182" s="16">
        <v>6001002003000100</v>
      </c>
      <c r="B182" s="17" t="s">
        <v>36</v>
      </c>
      <c r="C182" s="16">
        <v>30000</v>
      </c>
      <c r="D182" s="16">
        <v>24219</v>
      </c>
      <c r="E182" s="16">
        <v>23000</v>
      </c>
      <c r="F182" s="16">
        <v>26707</v>
      </c>
      <c r="G182" s="20">
        <v>20549</v>
      </c>
      <c r="H182" s="20">
        <v>12719</v>
      </c>
      <c r="I182" s="20">
        <v>15000</v>
      </c>
      <c r="J182" s="16">
        <v>5918.32</v>
      </c>
      <c r="K182" s="20">
        <v>17000</v>
      </c>
      <c r="L182" s="20">
        <v>0</v>
      </c>
      <c r="M182" s="20"/>
      <c r="N182" s="20">
        <v>12000</v>
      </c>
      <c r="O182" s="20">
        <v>5000</v>
      </c>
      <c r="P182" s="20"/>
      <c r="Q182" s="20"/>
      <c r="R182" s="20"/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/>
      <c r="Y182" s="20">
        <v>0</v>
      </c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</row>
    <row r="183" spans="1:79" ht="15.75" x14ac:dyDescent="0.25">
      <c r="A183" s="16">
        <v>6001002003000100</v>
      </c>
      <c r="B183" s="17" t="s">
        <v>235</v>
      </c>
      <c r="C183" s="16"/>
      <c r="D183" s="16">
        <v>0</v>
      </c>
      <c r="E183" s="16">
        <v>0</v>
      </c>
      <c r="F183" s="16">
        <v>0</v>
      </c>
      <c r="G183" s="20">
        <v>0</v>
      </c>
      <c r="H183" s="20">
        <v>0</v>
      </c>
      <c r="I183" s="20">
        <v>0</v>
      </c>
      <c r="J183" s="16">
        <v>0</v>
      </c>
      <c r="K183" s="20">
        <v>0</v>
      </c>
      <c r="L183" s="20">
        <v>0</v>
      </c>
      <c r="M183" s="20"/>
      <c r="N183" s="20">
        <v>0</v>
      </c>
      <c r="O183" s="20">
        <v>0</v>
      </c>
      <c r="P183" s="20"/>
      <c r="Q183" s="20"/>
      <c r="R183" s="20"/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/>
      <c r="Y183" s="20">
        <v>0</v>
      </c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</row>
    <row r="184" spans="1:79" ht="15.75" x14ac:dyDescent="0.25">
      <c r="A184" s="16">
        <v>6001002003000100</v>
      </c>
      <c r="B184" s="17" t="s">
        <v>236</v>
      </c>
      <c r="C184" s="16"/>
      <c r="D184" s="16">
        <v>31457</v>
      </c>
      <c r="E184" s="16">
        <v>28000</v>
      </c>
      <c r="F184" s="16">
        <v>24998</v>
      </c>
      <c r="G184" s="20">
        <v>26028</v>
      </c>
      <c r="H184" s="20">
        <v>28622</v>
      </c>
      <c r="I184" s="20">
        <v>29000</v>
      </c>
      <c r="J184" s="16">
        <v>32413.21</v>
      </c>
      <c r="K184" s="20">
        <v>29000</v>
      </c>
      <c r="L184" s="20">
        <v>0</v>
      </c>
      <c r="M184" s="20"/>
      <c r="N184" s="20">
        <v>0</v>
      </c>
      <c r="O184" s="20">
        <v>0</v>
      </c>
      <c r="P184" s="20"/>
      <c r="Q184" s="20"/>
      <c r="R184" s="20"/>
      <c r="S184" s="20">
        <v>0</v>
      </c>
      <c r="T184" s="20">
        <v>29000</v>
      </c>
      <c r="U184" s="20">
        <v>0</v>
      </c>
      <c r="V184" s="20">
        <v>0</v>
      </c>
      <c r="W184" s="20">
        <v>0</v>
      </c>
      <c r="X184" s="20"/>
      <c r="Y184" s="20">
        <v>0</v>
      </c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</row>
    <row r="185" spans="1:79" ht="15.75" x14ac:dyDescent="0.25">
      <c r="A185" s="16">
        <v>6001002003000110</v>
      </c>
      <c r="B185" s="17" t="s">
        <v>237</v>
      </c>
      <c r="C185" s="16">
        <v>29000</v>
      </c>
      <c r="D185" s="16">
        <v>22901</v>
      </c>
      <c r="E185" s="16">
        <v>27300</v>
      </c>
      <c r="F185" s="16">
        <v>32150</v>
      </c>
      <c r="G185" s="20">
        <v>36269</v>
      </c>
      <c r="H185" s="20">
        <v>14922</v>
      </c>
      <c r="I185" s="20">
        <v>18000</v>
      </c>
      <c r="J185" s="16">
        <v>19896.169999999998</v>
      </c>
      <c r="K185" s="20">
        <v>25000</v>
      </c>
      <c r="L185" s="20">
        <v>0</v>
      </c>
      <c r="M185" s="20"/>
      <c r="N185" s="20">
        <v>16000</v>
      </c>
      <c r="O185" s="20">
        <v>500</v>
      </c>
      <c r="P185" s="20"/>
      <c r="Q185" s="20"/>
      <c r="R185" s="20"/>
      <c r="S185" s="20">
        <v>0</v>
      </c>
      <c r="T185" s="20">
        <v>8500</v>
      </c>
      <c r="U185" s="20">
        <v>0</v>
      </c>
      <c r="V185" s="20">
        <v>0</v>
      </c>
      <c r="W185" s="20">
        <v>0</v>
      </c>
      <c r="X185" s="20"/>
      <c r="Y185" s="20">
        <v>0</v>
      </c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</row>
    <row r="186" spans="1:79" ht="15.75" x14ac:dyDescent="0.25">
      <c r="A186" s="16">
        <v>6001002003000120</v>
      </c>
      <c r="B186" s="17" t="s">
        <v>37</v>
      </c>
      <c r="C186" s="16">
        <v>12000</v>
      </c>
      <c r="D186" s="16">
        <v>22473</v>
      </c>
      <c r="E186" s="16">
        <v>16300</v>
      </c>
      <c r="F186" s="16">
        <v>26120</v>
      </c>
      <c r="G186" s="20">
        <v>28502</v>
      </c>
      <c r="H186" s="20">
        <v>9369</v>
      </c>
      <c r="I186" s="20">
        <v>24500</v>
      </c>
      <c r="J186" s="16">
        <v>38982.42</v>
      </c>
      <c r="K186" s="20">
        <v>19000</v>
      </c>
      <c r="L186" s="20">
        <v>0</v>
      </c>
      <c r="M186" s="20">
        <v>15000</v>
      </c>
      <c r="N186" s="20">
        <v>0</v>
      </c>
      <c r="O186" s="20">
        <v>2000</v>
      </c>
      <c r="P186" s="20"/>
      <c r="Q186" s="20"/>
      <c r="R186" s="20"/>
      <c r="S186" s="20">
        <v>0</v>
      </c>
      <c r="T186" s="20">
        <v>0</v>
      </c>
      <c r="U186" s="20">
        <v>2000</v>
      </c>
      <c r="V186" s="20">
        <v>0</v>
      </c>
      <c r="W186" s="20">
        <v>0</v>
      </c>
      <c r="X186" s="20"/>
      <c r="Y186" s="20">
        <v>0</v>
      </c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</row>
    <row r="187" spans="1:79" ht="15.75" x14ac:dyDescent="0.25">
      <c r="A187" s="16">
        <v>6001002003000120</v>
      </c>
      <c r="B187" s="17" t="s">
        <v>238</v>
      </c>
      <c r="C187" s="16"/>
      <c r="D187" s="16"/>
      <c r="E187" s="16">
        <v>0</v>
      </c>
      <c r="F187" s="16">
        <v>0</v>
      </c>
      <c r="G187" s="20">
        <v>0</v>
      </c>
      <c r="H187" s="20">
        <v>0</v>
      </c>
      <c r="I187" s="20">
        <v>0</v>
      </c>
      <c r="J187" s="16">
        <v>0</v>
      </c>
      <c r="K187" s="20">
        <v>0</v>
      </c>
      <c r="L187" s="20">
        <v>0</v>
      </c>
      <c r="M187" s="20"/>
      <c r="N187" s="20">
        <v>0</v>
      </c>
      <c r="O187" s="20">
        <v>0</v>
      </c>
      <c r="P187" s="20"/>
      <c r="Q187" s="20"/>
      <c r="R187" s="20"/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/>
      <c r="Y187" s="20">
        <v>0</v>
      </c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</row>
    <row r="188" spans="1:79" ht="15.75" x14ac:dyDescent="0.25">
      <c r="A188" s="20">
        <v>6001002003000120</v>
      </c>
      <c r="B188" s="28" t="s">
        <v>330</v>
      </c>
      <c r="C188" s="20">
        <v>85000</v>
      </c>
      <c r="D188" s="20">
        <v>14213</v>
      </c>
      <c r="E188" s="20">
        <v>15000</v>
      </c>
      <c r="F188" s="20">
        <v>86850</v>
      </c>
      <c r="G188" s="20">
        <v>87627</v>
      </c>
      <c r="H188" s="20">
        <v>150</v>
      </c>
      <c r="I188" s="20">
        <v>0</v>
      </c>
      <c r="J188" s="16">
        <v>9895.6200000000008</v>
      </c>
      <c r="K188" s="20">
        <v>5000</v>
      </c>
      <c r="L188" s="20">
        <v>5000</v>
      </c>
      <c r="M188" s="20"/>
      <c r="N188" s="20">
        <v>0</v>
      </c>
      <c r="O188" s="20">
        <v>0</v>
      </c>
      <c r="P188" s="20"/>
      <c r="Q188" s="20"/>
      <c r="R188" s="20"/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/>
      <c r="Y188" s="20">
        <v>0</v>
      </c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</row>
    <row r="189" spans="1:79" ht="15.75" x14ac:dyDescent="0.25">
      <c r="A189" s="16">
        <v>6001002003000130</v>
      </c>
      <c r="B189" s="17" t="s">
        <v>239</v>
      </c>
      <c r="C189" s="16"/>
      <c r="D189" s="16">
        <v>12675</v>
      </c>
      <c r="E189" s="16">
        <v>15000</v>
      </c>
      <c r="F189" s="16">
        <v>7550</v>
      </c>
      <c r="G189" s="20">
        <v>-1625</v>
      </c>
      <c r="H189" s="20">
        <v>16445</v>
      </c>
      <c r="I189" s="20">
        <v>2000</v>
      </c>
      <c r="J189" s="16">
        <v>1460</v>
      </c>
      <c r="K189" s="20">
        <v>2000</v>
      </c>
      <c r="L189" s="20">
        <v>0</v>
      </c>
      <c r="M189" s="20"/>
      <c r="N189" s="20">
        <v>0</v>
      </c>
      <c r="O189" s="20">
        <v>0</v>
      </c>
      <c r="P189" s="20"/>
      <c r="Q189" s="20"/>
      <c r="R189" s="20"/>
      <c r="S189" s="20">
        <v>0</v>
      </c>
      <c r="T189" s="20">
        <v>0</v>
      </c>
      <c r="U189" s="20">
        <v>0</v>
      </c>
      <c r="V189" s="20">
        <v>0</v>
      </c>
      <c r="W189" s="20">
        <v>2000</v>
      </c>
      <c r="X189" s="20"/>
      <c r="Y189" s="20">
        <v>0</v>
      </c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</row>
    <row r="190" spans="1:79" ht="15.75" x14ac:dyDescent="0.25">
      <c r="A190" s="16">
        <v>6001002003000130</v>
      </c>
      <c r="B190" s="17" t="s">
        <v>240</v>
      </c>
      <c r="C190" s="16"/>
      <c r="D190" s="16"/>
      <c r="E190" s="16">
        <v>0</v>
      </c>
      <c r="F190" s="16">
        <v>0</v>
      </c>
      <c r="G190" s="20">
        <v>0</v>
      </c>
      <c r="H190" s="20">
        <v>0</v>
      </c>
      <c r="I190" s="20">
        <v>0</v>
      </c>
      <c r="J190" s="16">
        <v>0</v>
      </c>
      <c r="K190" s="20">
        <v>0</v>
      </c>
      <c r="L190" s="20">
        <v>0</v>
      </c>
      <c r="M190" s="20"/>
      <c r="N190" s="20">
        <v>0</v>
      </c>
      <c r="O190" s="20">
        <v>0</v>
      </c>
      <c r="P190" s="20"/>
      <c r="Q190" s="20"/>
      <c r="R190" s="20"/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/>
      <c r="Y190" s="20">
        <v>0</v>
      </c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</row>
    <row r="191" spans="1:79" ht="15.75" x14ac:dyDescent="0.25">
      <c r="A191" s="16">
        <v>6001002003000130</v>
      </c>
      <c r="B191" s="17" t="s">
        <v>241</v>
      </c>
      <c r="C191" s="16">
        <v>14000</v>
      </c>
      <c r="D191" s="16">
        <v>160</v>
      </c>
      <c r="E191" s="16">
        <v>0</v>
      </c>
      <c r="F191" s="16">
        <v>6165</v>
      </c>
      <c r="G191" s="20">
        <v>1454</v>
      </c>
      <c r="H191" s="20">
        <v>0</v>
      </c>
      <c r="I191" s="20">
        <v>5000</v>
      </c>
      <c r="J191" s="16">
        <v>0</v>
      </c>
      <c r="K191" s="20">
        <v>1800</v>
      </c>
      <c r="L191" s="20">
        <v>0</v>
      </c>
      <c r="M191" s="20"/>
      <c r="N191" s="20">
        <v>0</v>
      </c>
      <c r="O191" s="20">
        <v>0</v>
      </c>
      <c r="P191" s="20"/>
      <c r="Q191" s="20"/>
      <c r="R191" s="20"/>
      <c r="S191" s="20">
        <v>1800</v>
      </c>
      <c r="T191" s="20">
        <v>0</v>
      </c>
      <c r="U191" s="20">
        <v>0</v>
      </c>
      <c r="V191" s="20">
        <v>0</v>
      </c>
      <c r="W191" s="20">
        <v>0</v>
      </c>
      <c r="X191" s="20"/>
      <c r="Y191" s="20">
        <v>0</v>
      </c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</row>
    <row r="192" spans="1:79" ht="15.75" x14ac:dyDescent="0.25">
      <c r="A192" s="16">
        <v>6001002003000130</v>
      </c>
      <c r="B192" s="17" t="s">
        <v>242</v>
      </c>
      <c r="C192" s="16"/>
      <c r="D192" s="16">
        <v>25975</v>
      </c>
      <c r="E192" s="16">
        <v>0</v>
      </c>
      <c r="F192" s="16">
        <v>0</v>
      </c>
      <c r="G192" s="20">
        <v>0</v>
      </c>
      <c r="H192" s="20">
        <v>0</v>
      </c>
      <c r="I192" s="20">
        <v>0</v>
      </c>
      <c r="J192" s="16">
        <v>0</v>
      </c>
      <c r="K192" s="20">
        <v>0</v>
      </c>
      <c r="L192" s="20">
        <v>0</v>
      </c>
      <c r="M192" s="20"/>
      <c r="N192" s="20">
        <v>0</v>
      </c>
      <c r="O192" s="20">
        <v>0</v>
      </c>
      <c r="P192" s="20"/>
      <c r="Q192" s="20"/>
      <c r="R192" s="20"/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/>
      <c r="Y192" s="20">
        <v>0</v>
      </c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</row>
    <row r="193" spans="1:79" ht="15.75" x14ac:dyDescent="0.25">
      <c r="A193" s="16">
        <v>6001002003000130</v>
      </c>
      <c r="B193" s="17" t="s">
        <v>243</v>
      </c>
      <c r="C193" s="16"/>
      <c r="D193" s="16"/>
      <c r="E193" s="16">
        <v>0</v>
      </c>
      <c r="F193" s="16">
        <v>0</v>
      </c>
      <c r="G193" s="20">
        <v>0</v>
      </c>
      <c r="H193" s="20">
        <v>0</v>
      </c>
      <c r="I193" s="20">
        <v>10000</v>
      </c>
      <c r="J193" s="16">
        <v>6684.99</v>
      </c>
      <c r="K193" s="20">
        <v>0</v>
      </c>
      <c r="L193" s="20">
        <v>0</v>
      </c>
      <c r="M193" s="20"/>
      <c r="N193" s="20">
        <v>0</v>
      </c>
      <c r="O193" s="20">
        <v>0</v>
      </c>
      <c r="P193" s="20"/>
      <c r="Q193" s="20"/>
      <c r="R193" s="20"/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/>
      <c r="Y193" s="20">
        <v>0</v>
      </c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</row>
    <row r="194" spans="1:79" ht="15.75" x14ac:dyDescent="0.25">
      <c r="A194" s="16">
        <v>6001002003000130</v>
      </c>
      <c r="B194" s="17" t="s">
        <v>244</v>
      </c>
      <c r="C194" s="16"/>
      <c r="D194" s="16">
        <v>3571.7</v>
      </c>
      <c r="E194" s="16">
        <v>4000</v>
      </c>
      <c r="F194" s="16">
        <v>3303</v>
      </c>
      <c r="G194" s="20">
        <v>2610</v>
      </c>
      <c r="H194" s="20">
        <v>1317</v>
      </c>
      <c r="I194" s="20">
        <v>2000</v>
      </c>
      <c r="J194" s="16">
        <v>0</v>
      </c>
      <c r="K194" s="20">
        <v>2000</v>
      </c>
      <c r="L194" s="20">
        <v>0</v>
      </c>
      <c r="M194" s="20"/>
      <c r="N194" s="20">
        <v>0</v>
      </c>
      <c r="O194" s="20">
        <v>2000</v>
      </c>
      <c r="P194" s="20"/>
      <c r="Q194" s="20"/>
      <c r="R194" s="20"/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/>
      <c r="Y194" s="20">
        <v>0</v>
      </c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</row>
    <row r="195" spans="1:79" ht="15.75" x14ac:dyDescent="0.25">
      <c r="A195" s="16">
        <v>6001002003000130</v>
      </c>
      <c r="B195" s="17" t="s">
        <v>245</v>
      </c>
      <c r="C195" s="16"/>
      <c r="D195" s="16">
        <v>0</v>
      </c>
      <c r="E195" s="16">
        <v>0</v>
      </c>
      <c r="F195" s="16">
        <v>546</v>
      </c>
      <c r="G195" s="20">
        <v>390</v>
      </c>
      <c r="H195" s="20">
        <v>300</v>
      </c>
      <c r="I195" s="20">
        <v>0</v>
      </c>
      <c r="J195" s="16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/>
      <c r="Q195" s="20"/>
      <c r="R195" s="20"/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/>
      <c r="Y195" s="20">
        <v>0</v>
      </c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</row>
    <row r="196" spans="1:79" ht="15.75" x14ac:dyDescent="0.25">
      <c r="A196" s="16">
        <v>6001002003000130</v>
      </c>
      <c r="B196" s="17" t="s">
        <v>338</v>
      </c>
      <c r="C196" s="16">
        <v>25000</v>
      </c>
      <c r="D196" s="16">
        <v>0</v>
      </c>
      <c r="E196" s="16">
        <v>0</v>
      </c>
      <c r="F196" s="16">
        <v>43453</v>
      </c>
      <c r="G196" s="20">
        <v>2145</v>
      </c>
      <c r="H196" s="20">
        <v>0</v>
      </c>
      <c r="I196" s="20">
        <v>30000</v>
      </c>
      <c r="J196" s="16">
        <v>1000</v>
      </c>
      <c r="K196" s="20">
        <v>30000</v>
      </c>
      <c r="L196" s="20">
        <v>30000</v>
      </c>
      <c r="M196" s="20"/>
      <c r="N196" s="20">
        <v>0</v>
      </c>
      <c r="O196" s="20">
        <v>0</v>
      </c>
      <c r="P196" s="20"/>
      <c r="Q196" s="20"/>
      <c r="R196" s="20"/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/>
      <c r="Y196" s="20">
        <v>0</v>
      </c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</row>
    <row r="197" spans="1:79" ht="15.75" x14ac:dyDescent="0.25">
      <c r="A197" s="16">
        <v>6001002003000130</v>
      </c>
      <c r="B197" s="17" t="s">
        <v>246</v>
      </c>
      <c r="C197" s="16">
        <v>4000</v>
      </c>
      <c r="D197" s="16">
        <v>0</v>
      </c>
      <c r="E197" s="16">
        <v>0</v>
      </c>
      <c r="F197" s="16">
        <v>0</v>
      </c>
      <c r="G197" s="20">
        <v>0</v>
      </c>
      <c r="H197" s="20">
        <v>0</v>
      </c>
      <c r="I197" s="20">
        <v>0</v>
      </c>
      <c r="J197" s="16">
        <v>147.68</v>
      </c>
      <c r="K197" s="20">
        <v>0</v>
      </c>
      <c r="L197" s="20">
        <v>0</v>
      </c>
      <c r="M197" s="20"/>
      <c r="N197" s="20">
        <v>0</v>
      </c>
      <c r="O197" s="20">
        <v>0</v>
      </c>
      <c r="P197" s="20"/>
      <c r="Q197" s="20"/>
      <c r="R197" s="20"/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/>
      <c r="Y197" s="20">
        <v>0</v>
      </c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</row>
    <row r="198" spans="1:79" ht="15.75" x14ac:dyDescent="0.25">
      <c r="A198" s="16">
        <v>6001002003000150</v>
      </c>
      <c r="B198" s="17" t="s">
        <v>247</v>
      </c>
      <c r="C198" s="16">
        <v>30000</v>
      </c>
      <c r="D198" s="16">
        <v>28783.47</v>
      </c>
      <c r="E198" s="16">
        <v>30000</v>
      </c>
      <c r="F198" s="16">
        <v>26069</v>
      </c>
      <c r="G198" s="20">
        <v>27948</v>
      </c>
      <c r="H198" s="20">
        <v>14420</v>
      </c>
      <c r="I198" s="20">
        <v>15000</v>
      </c>
      <c r="J198" s="16">
        <v>8290.48</v>
      </c>
      <c r="K198" s="20">
        <v>15000</v>
      </c>
      <c r="L198" s="20">
        <v>0</v>
      </c>
      <c r="M198" s="20"/>
      <c r="N198" s="20">
        <v>0</v>
      </c>
      <c r="O198" s="20">
        <v>15000</v>
      </c>
      <c r="P198" s="20"/>
      <c r="Q198" s="20"/>
      <c r="R198" s="20"/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/>
      <c r="Y198" s="20">
        <v>0</v>
      </c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</row>
    <row r="199" spans="1:79" ht="15.75" x14ac:dyDescent="0.25">
      <c r="A199" s="16">
        <v>6001002003000150</v>
      </c>
      <c r="B199" s="17" t="s">
        <v>248</v>
      </c>
      <c r="C199" s="16">
        <v>30000</v>
      </c>
      <c r="D199" s="16">
        <v>977.8</v>
      </c>
      <c r="E199" s="16">
        <v>1000</v>
      </c>
      <c r="F199" s="16">
        <v>1136</v>
      </c>
      <c r="G199" s="20">
        <v>762</v>
      </c>
      <c r="H199" s="20">
        <v>0</v>
      </c>
      <c r="I199" s="20">
        <v>0</v>
      </c>
      <c r="J199" s="16">
        <v>754</v>
      </c>
      <c r="K199" s="20">
        <v>0</v>
      </c>
      <c r="L199" s="20">
        <v>0</v>
      </c>
      <c r="M199" s="20"/>
      <c r="N199" s="20">
        <v>0</v>
      </c>
      <c r="O199" s="20">
        <v>0</v>
      </c>
      <c r="P199" s="20"/>
      <c r="Q199" s="20"/>
      <c r="R199" s="20"/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/>
      <c r="Y199" s="20">
        <v>0</v>
      </c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</row>
    <row r="200" spans="1:79" ht="15.75" x14ac:dyDescent="0.25">
      <c r="A200" s="16">
        <v>6001002003000150</v>
      </c>
      <c r="B200" s="17" t="s">
        <v>164</v>
      </c>
      <c r="C200" s="16"/>
      <c r="D200" s="16">
        <v>5405</v>
      </c>
      <c r="E200" s="16">
        <v>6000</v>
      </c>
      <c r="F200" s="16">
        <v>1727</v>
      </c>
      <c r="G200" s="20">
        <v>768</v>
      </c>
      <c r="H200" s="20">
        <v>0</v>
      </c>
      <c r="I200" s="20">
        <v>2000</v>
      </c>
      <c r="J200" s="16">
        <v>1013.21</v>
      </c>
      <c r="K200" s="20">
        <v>4000</v>
      </c>
      <c r="L200" s="20">
        <v>0</v>
      </c>
      <c r="M200" s="20"/>
      <c r="N200" s="20">
        <v>0</v>
      </c>
      <c r="O200" s="20">
        <v>0</v>
      </c>
      <c r="P200" s="20">
        <v>0</v>
      </c>
      <c r="Q200" s="20"/>
      <c r="R200" s="20"/>
      <c r="S200" s="20">
        <v>0</v>
      </c>
      <c r="T200" s="20">
        <v>0</v>
      </c>
      <c r="U200" s="20">
        <v>4000</v>
      </c>
      <c r="V200" s="20">
        <v>0</v>
      </c>
      <c r="W200" s="20">
        <v>0</v>
      </c>
      <c r="X200" s="20"/>
      <c r="Y200" s="20">
        <v>0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</row>
    <row r="201" spans="1:79" ht="15.75" x14ac:dyDescent="0.25">
      <c r="A201" s="16">
        <v>6001002003000150</v>
      </c>
      <c r="B201" s="17" t="s">
        <v>249</v>
      </c>
      <c r="C201" s="16"/>
      <c r="D201" s="16"/>
      <c r="E201" s="16">
        <v>0</v>
      </c>
      <c r="F201" s="16">
        <v>0</v>
      </c>
      <c r="G201" s="20">
        <v>0</v>
      </c>
      <c r="H201" s="20">
        <v>0</v>
      </c>
      <c r="I201" s="20">
        <v>0</v>
      </c>
      <c r="J201" s="16">
        <v>0</v>
      </c>
      <c r="K201" s="20">
        <v>0</v>
      </c>
      <c r="L201" s="20">
        <v>0</v>
      </c>
      <c r="M201" s="20"/>
      <c r="N201" s="20">
        <v>0</v>
      </c>
      <c r="O201" s="20">
        <v>0</v>
      </c>
      <c r="P201" s="20"/>
      <c r="Q201" s="20"/>
      <c r="R201" s="20"/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/>
      <c r="Y201" s="20">
        <v>0</v>
      </c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</row>
    <row r="202" spans="1:79" ht="15.75" x14ac:dyDescent="0.25">
      <c r="A202" s="16">
        <v>6001002003000160</v>
      </c>
      <c r="B202" s="17" t="s">
        <v>250</v>
      </c>
      <c r="C202" s="16"/>
      <c r="D202" s="16">
        <v>4200</v>
      </c>
      <c r="E202" s="16">
        <v>5000</v>
      </c>
      <c r="F202" s="16">
        <v>5000</v>
      </c>
      <c r="G202" s="20">
        <v>0</v>
      </c>
      <c r="H202" s="20">
        <v>0</v>
      </c>
      <c r="I202" s="20">
        <v>0</v>
      </c>
      <c r="J202" s="16">
        <v>0</v>
      </c>
      <c r="K202" s="20">
        <v>0</v>
      </c>
      <c r="L202" s="20">
        <v>0</v>
      </c>
      <c r="M202" s="20"/>
      <c r="N202" s="20">
        <v>0</v>
      </c>
      <c r="O202" s="20">
        <v>0</v>
      </c>
      <c r="P202" s="20"/>
      <c r="Q202" s="20"/>
      <c r="R202" s="20"/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/>
      <c r="Y202" s="20">
        <v>0</v>
      </c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</row>
    <row r="203" spans="1:79" ht="15.75" x14ac:dyDescent="0.25">
      <c r="A203" s="16">
        <v>6001002003000170</v>
      </c>
      <c r="B203" s="17" t="s">
        <v>251</v>
      </c>
      <c r="C203" s="16">
        <v>10000</v>
      </c>
      <c r="D203" s="16">
        <v>8998.2900000000009</v>
      </c>
      <c r="E203" s="16">
        <v>10000</v>
      </c>
      <c r="F203" s="16">
        <v>3123</v>
      </c>
      <c r="G203" s="20">
        <v>1155</v>
      </c>
      <c r="H203" s="20">
        <v>2300</v>
      </c>
      <c r="I203" s="20">
        <v>4000</v>
      </c>
      <c r="J203" s="16">
        <v>13655.21</v>
      </c>
      <c r="K203" s="20">
        <v>6000</v>
      </c>
      <c r="L203" s="20">
        <v>0</v>
      </c>
      <c r="M203" s="20"/>
      <c r="N203" s="20">
        <v>0</v>
      </c>
      <c r="O203" s="20">
        <v>0</v>
      </c>
      <c r="P203" s="20"/>
      <c r="Q203" s="20"/>
      <c r="R203" s="20"/>
      <c r="S203" s="20">
        <v>0</v>
      </c>
      <c r="T203" s="20">
        <v>0</v>
      </c>
      <c r="U203" s="20">
        <v>6000</v>
      </c>
      <c r="V203" s="20">
        <v>0</v>
      </c>
      <c r="W203" s="20">
        <v>0</v>
      </c>
      <c r="X203" s="20"/>
      <c r="Y203" s="20">
        <v>0</v>
      </c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</row>
    <row r="204" spans="1:79" ht="15.75" x14ac:dyDescent="0.25">
      <c r="A204" s="16">
        <v>6001002003000170</v>
      </c>
      <c r="B204" s="17" t="s">
        <v>320</v>
      </c>
      <c r="C204" s="16">
        <v>0</v>
      </c>
      <c r="D204" s="16">
        <v>0</v>
      </c>
      <c r="E204" s="16">
        <v>20000</v>
      </c>
      <c r="F204" s="16">
        <v>20619</v>
      </c>
      <c r="G204" s="20">
        <v>20116</v>
      </c>
      <c r="H204" s="20">
        <v>67</v>
      </c>
      <c r="I204" s="20">
        <v>20000</v>
      </c>
      <c r="J204" s="16">
        <v>16833.650000000001</v>
      </c>
      <c r="K204" s="20">
        <v>20000</v>
      </c>
      <c r="L204" s="20">
        <v>0</v>
      </c>
      <c r="M204" s="20"/>
      <c r="N204" s="20">
        <v>0</v>
      </c>
      <c r="O204" s="20">
        <v>0</v>
      </c>
      <c r="P204" s="20"/>
      <c r="Q204" s="20"/>
      <c r="R204" s="20"/>
      <c r="S204" s="20">
        <v>0</v>
      </c>
      <c r="T204" s="20">
        <v>0</v>
      </c>
      <c r="U204" s="20">
        <v>20000</v>
      </c>
      <c r="V204" s="20">
        <v>0</v>
      </c>
      <c r="W204" s="20">
        <v>0</v>
      </c>
      <c r="X204" s="20"/>
      <c r="Y204" s="20">
        <v>0</v>
      </c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</row>
    <row r="205" spans="1:79" ht="15.75" x14ac:dyDescent="0.25">
      <c r="A205" s="16">
        <v>6001002003000180</v>
      </c>
      <c r="B205" s="17" t="s">
        <v>252</v>
      </c>
      <c r="C205" s="16">
        <v>33000</v>
      </c>
      <c r="D205" s="16"/>
      <c r="E205" s="16">
        <v>20000</v>
      </c>
      <c r="F205" s="16">
        <v>18700</v>
      </c>
      <c r="G205" s="20">
        <v>49380</v>
      </c>
      <c r="H205" s="20">
        <v>0</v>
      </c>
      <c r="I205" s="20">
        <v>15000</v>
      </c>
      <c r="J205" s="16">
        <v>24000</v>
      </c>
      <c r="K205" s="20">
        <v>32400</v>
      </c>
      <c r="L205" s="20">
        <v>0</v>
      </c>
      <c r="M205" s="20"/>
      <c r="N205" s="20">
        <v>0</v>
      </c>
      <c r="O205" s="20">
        <v>0</v>
      </c>
      <c r="P205" s="20"/>
      <c r="Q205" s="20"/>
      <c r="R205" s="20"/>
      <c r="S205" s="20">
        <v>0</v>
      </c>
      <c r="T205" s="20">
        <v>0</v>
      </c>
      <c r="U205" s="20">
        <v>32400</v>
      </c>
      <c r="V205" s="20">
        <v>0</v>
      </c>
      <c r="W205" s="20">
        <v>0</v>
      </c>
      <c r="X205" s="20"/>
      <c r="Y205" s="20">
        <v>0</v>
      </c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</row>
    <row r="206" spans="1:79" ht="15.75" x14ac:dyDescent="0.25">
      <c r="A206" s="16">
        <v>6001002003000180</v>
      </c>
      <c r="B206" s="17" t="s">
        <v>253</v>
      </c>
      <c r="C206" s="16">
        <v>17500</v>
      </c>
      <c r="D206" s="16">
        <v>475.18</v>
      </c>
      <c r="E206" s="16">
        <v>14500</v>
      </c>
      <c r="F206" s="16">
        <v>10248</v>
      </c>
      <c r="G206" s="20">
        <v>5052</v>
      </c>
      <c r="H206" s="20">
        <v>5000</v>
      </c>
      <c r="I206" s="20">
        <v>14000</v>
      </c>
      <c r="J206" s="16">
        <v>14000</v>
      </c>
      <c r="K206" s="20">
        <v>14000</v>
      </c>
      <c r="L206" s="20">
        <v>0</v>
      </c>
      <c r="M206" s="20">
        <v>14000</v>
      </c>
      <c r="N206" s="20">
        <v>0</v>
      </c>
      <c r="O206" s="20">
        <v>0</v>
      </c>
      <c r="P206" s="20"/>
      <c r="Q206" s="20"/>
      <c r="R206" s="20"/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/>
      <c r="Y206" s="20">
        <v>0</v>
      </c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</row>
    <row r="207" spans="1:79" ht="15.75" x14ac:dyDescent="0.25">
      <c r="A207" s="16">
        <v>6001002003000180</v>
      </c>
      <c r="B207" s="17" t="s">
        <v>254</v>
      </c>
      <c r="C207" s="16">
        <v>24500</v>
      </c>
      <c r="D207" s="16">
        <v>19000</v>
      </c>
      <c r="E207" s="16">
        <v>21000</v>
      </c>
      <c r="F207" s="16">
        <v>0</v>
      </c>
      <c r="G207" s="20">
        <v>15000</v>
      </c>
      <c r="H207" s="20">
        <v>0</v>
      </c>
      <c r="I207" s="20">
        <v>21000</v>
      </c>
      <c r="J207" s="16">
        <v>21000</v>
      </c>
      <c r="K207" s="20">
        <v>21000</v>
      </c>
      <c r="L207" s="20">
        <v>0</v>
      </c>
      <c r="M207" s="20">
        <v>21000</v>
      </c>
      <c r="N207" s="20">
        <v>0</v>
      </c>
      <c r="O207" s="20">
        <v>0</v>
      </c>
      <c r="P207" s="20"/>
      <c r="Q207" s="20"/>
      <c r="R207" s="20"/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/>
      <c r="Y207" s="20">
        <v>0</v>
      </c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</row>
    <row r="208" spans="1:79" ht="15.75" x14ac:dyDescent="0.25">
      <c r="A208" s="16">
        <v>6001002003000180</v>
      </c>
      <c r="B208" s="17" t="s">
        <v>255</v>
      </c>
      <c r="C208" s="16">
        <v>1000</v>
      </c>
      <c r="D208" s="16">
        <v>140</v>
      </c>
      <c r="E208" s="16">
        <v>23500</v>
      </c>
      <c r="F208" s="16">
        <v>1246</v>
      </c>
      <c r="G208" s="20">
        <v>0</v>
      </c>
      <c r="H208" s="20">
        <v>534</v>
      </c>
      <c r="I208" s="20">
        <v>1000</v>
      </c>
      <c r="J208" s="16">
        <v>834.31</v>
      </c>
      <c r="K208" s="20">
        <v>1000</v>
      </c>
      <c r="L208" s="20">
        <v>0</v>
      </c>
      <c r="M208" s="20"/>
      <c r="N208" s="20">
        <v>0</v>
      </c>
      <c r="O208" s="20">
        <v>0</v>
      </c>
      <c r="P208" s="20"/>
      <c r="Q208" s="20"/>
      <c r="R208" s="20"/>
      <c r="S208" s="20">
        <v>0</v>
      </c>
      <c r="T208" s="20">
        <v>0</v>
      </c>
      <c r="U208" s="20">
        <v>1000</v>
      </c>
      <c r="V208" s="20">
        <v>0</v>
      </c>
      <c r="W208" s="20">
        <v>0</v>
      </c>
      <c r="X208" s="20"/>
      <c r="Y208" s="20">
        <v>0</v>
      </c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</row>
    <row r="209" spans="1:79" ht="15.75" x14ac:dyDescent="0.25">
      <c r="A209" s="16">
        <v>6001002003000180</v>
      </c>
      <c r="B209" s="17" t="s">
        <v>344</v>
      </c>
      <c r="C209" s="16">
        <v>20000</v>
      </c>
      <c r="D209" s="16">
        <v>10881.55</v>
      </c>
      <c r="E209" s="16">
        <v>15500</v>
      </c>
      <c r="F209" s="16">
        <v>1483</v>
      </c>
      <c r="G209" s="20">
        <v>9946</v>
      </c>
      <c r="H209" s="20">
        <v>6218</v>
      </c>
      <c r="I209" s="20">
        <v>2000</v>
      </c>
      <c r="J209" s="16">
        <v>4976</v>
      </c>
      <c r="K209" s="20">
        <v>3000</v>
      </c>
      <c r="L209" s="20">
        <v>0</v>
      </c>
      <c r="M209" s="20"/>
      <c r="N209" s="20">
        <v>0</v>
      </c>
      <c r="O209" s="20">
        <v>0</v>
      </c>
      <c r="P209" s="20"/>
      <c r="Q209" s="20"/>
      <c r="R209" s="20"/>
      <c r="S209" s="20">
        <v>3000</v>
      </c>
      <c r="T209" s="20">
        <v>0</v>
      </c>
      <c r="U209" s="20">
        <v>0</v>
      </c>
      <c r="V209" s="20">
        <v>0</v>
      </c>
      <c r="W209" s="20">
        <v>0</v>
      </c>
      <c r="X209" s="20"/>
      <c r="Y209" s="20">
        <v>0</v>
      </c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</row>
    <row r="210" spans="1:79" ht="15.75" x14ac:dyDescent="0.25">
      <c r="A210" s="16">
        <v>6001002003000190</v>
      </c>
      <c r="B210" s="17" t="s">
        <v>256</v>
      </c>
      <c r="C210" s="16">
        <v>10000</v>
      </c>
      <c r="D210" s="16">
        <v>7437.5</v>
      </c>
      <c r="E210" s="16">
        <v>8000</v>
      </c>
      <c r="F210" s="16">
        <v>6475</v>
      </c>
      <c r="G210" s="20">
        <v>10341</v>
      </c>
      <c r="H210" s="20">
        <v>3734</v>
      </c>
      <c r="I210" s="20">
        <v>8000</v>
      </c>
      <c r="J210" s="16">
        <v>7125</v>
      </c>
      <c r="K210" s="20">
        <v>8000</v>
      </c>
      <c r="L210" s="20">
        <v>0</v>
      </c>
      <c r="M210" s="20"/>
      <c r="N210" s="20">
        <v>0</v>
      </c>
      <c r="O210" s="20">
        <v>0</v>
      </c>
      <c r="P210" s="20"/>
      <c r="Q210" s="20"/>
      <c r="R210" s="20"/>
      <c r="S210" s="20">
        <v>0</v>
      </c>
      <c r="T210" s="20">
        <v>0</v>
      </c>
      <c r="U210" s="20">
        <v>8000</v>
      </c>
      <c r="V210" s="20">
        <v>0</v>
      </c>
      <c r="W210" s="20">
        <v>0</v>
      </c>
      <c r="X210" s="20"/>
      <c r="Y210" s="20">
        <v>0</v>
      </c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</row>
    <row r="211" spans="1:79" ht="15.75" x14ac:dyDescent="0.25">
      <c r="A211" s="16">
        <v>6001002003000210</v>
      </c>
      <c r="B211" s="17" t="s">
        <v>257</v>
      </c>
      <c r="C211" s="16">
        <v>36000</v>
      </c>
      <c r="D211" s="16">
        <v>23782</v>
      </c>
      <c r="E211" s="16">
        <v>28000</v>
      </c>
      <c r="F211" s="16">
        <v>26439</v>
      </c>
      <c r="G211" s="20">
        <v>14379</v>
      </c>
      <c r="H211" s="20">
        <v>30180</v>
      </c>
      <c r="I211" s="20">
        <v>25000</v>
      </c>
      <c r="J211" s="16">
        <v>31768</v>
      </c>
      <c r="K211" s="96">
        <v>25000</v>
      </c>
      <c r="L211" s="20">
        <v>0</v>
      </c>
      <c r="M211" s="20"/>
      <c r="N211" s="20">
        <v>0</v>
      </c>
      <c r="O211" s="20">
        <v>0</v>
      </c>
      <c r="P211" s="20"/>
      <c r="Q211" s="20"/>
      <c r="R211" s="20"/>
      <c r="S211" s="20">
        <v>25000</v>
      </c>
      <c r="T211" s="20">
        <v>0</v>
      </c>
      <c r="U211" s="20">
        <v>0</v>
      </c>
      <c r="V211" s="20">
        <v>0</v>
      </c>
      <c r="W211" s="20">
        <v>0</v>
      </c>
      <c r="X211" s="20"/>
      <c r="Y211" s="20">
        <v>0</v>
      </c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</row>
    <row r="212" spans="1:79" ht="15.75" x14ac:dyDescent="0.25">
      <c r="A212" s="16">
        <v>6001002003000220</v>
      </c>
      <c r="B212" s="17" t="s">
        <v>258</v>
      </c>
      <c r="C212" s="16">
        <v>142000</v>
      </c>
      <c r="D212" s="16">
        <v>108063</v>
      </c>
      <c r="E212" s="16">
        <v>125000</v>
      </c>
      <c r="F212" s="16">
        <v>86958</v>
      </c>
      <c r="G212" s="20">
        <v>82906</v>
      </c>
      <c r="H212" s="20">
        <v>188908</v>
      </c>
      <c r="I212" s="20">
        <v>100000</v>
      </c>
      <c r="J212" s="16">
        <v>257829</v>
      </c>
      <c r="K212" s="20">
        <v>180000</v>
      </c>
      <c r="L212" s="20">
        <v>0</v>
      </c>
      <c r="M212" s="20"/>
      <c r="N212" s="20">
        <v>0</v>
      </c>
      <c r="O212" s="20">
        <v>0</v>
      </c>
      <c r="P212" s="20"/>
      <c r="Q212" s="20"/>
      <c r="R212" s="20"/>
      <c r="S212" s="20">
        <v>0</v>
      </c>
      <c r="T212" s="20">
        <v>0</v>
      </c>
      <c r="U212" s="20">
        <v>0</v>
      </c>
      <c r="V212" s="20">
        <v>180000</v>
      </c>
      <c r="W212" s="20">
        <v>0</v>
      </c>
      <c r="X212" s="20"/>
      <c r="Y212" s="20">
        <v>0</v>
      </c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</row>
    <row r="213" spans="1:79" ht="15.75" x14ac:dyDescent="0.25">
      <c r="A213" s="16">
        <v>6001002003000230</v>
      </c>
      <c r="B213" s="17" t="s">
        <v>259</v>
      </c>
      <c r="C213" s="16">
        <v>10000</v>
      </c>
      <c r="D213" s="16">
        <v>20.25</v>
      </c>
      <c r="E213" s="16">
        <v>0</v>
      </c>
      <c r="F213" s="16">
        <v>0</v>
      </c>
      <c r="G213" s="20">
        <v>1808</v>
      </c>
      <c r="H213" s="20">
        <v>0</v>
      </c>
      <c r="I213" s="20">
        <v>0</v>
      </c>
      <c r="J213" s="16">
        <v>4436.63</v>
      </c>
      <c r="K213" s="20">
        <v>0</v>
      </c>
      <c r="L213" s="20">
        <v>0</v>
      </c>
      <c r="M213" s="20"/>
      <c r="N213" s="20">
        <v>0</v>
      </c>
      <c r="O213" s="20">
        <v>0</v>
      </c>
      <c r="P213" s="20"/>
      <c r="Q213" s="20"/>
      <c r="R213" s="20"/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/>
      <c r="Y213" s="20">
        <v>0</v>
      </c>
      <c r="Z213" s="2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</row>
    <row r="214" spans="1:79" ht="15.75" x14ac:dyDescent="0.25">
      <c r="A214" s="16">
        <v>6001002003000230</v>
      </c>
      <c r="B214" s="17" t="s">
        <v>260</v>
      </c>
      <c r="C214" s="16">
        <v>150000</v>
      </c>
      <c r="D214" s="16">
        <v>131903.07</v>
      </c>
      <c r="E214" s="16">
        <v>150000</v>
      </c>
      <c r="F214" s="16">
        <v>215952</v>
      </c>
      <c r="G214" s="20">
        <v>295295</v>
      </c>
      <c r="H214" s="20">
        <v>252180</v>
      </c>
      <c r="I214" s="20">
        <v>220000</v>
      </c>
      <c r="J214" s="16">
        <v>264560.38</v>
      </c>
      <c r="K214" s="20">
        <v>277516</v>
      </c>
      <c r="L214" s="20">
        <v>0</v>
      </c>
      <c r="M214" s="20"/>
      <c r="N214" s="20">
        <v>0</v>
      </c>
      <c r="O214" s="20">
        <v>0</v>
      </c>
      <c r="P214" s="20"/>
      <c r="Q214" s="20"/>
      <c r="R214" s="20"/>
      <c r="S214" s="20">
        <v>0</v>
      </c>
      <c r="T214" s="20">
        <v>0</v>
      </c>
      <c r="U214" s="20">
        <v>0</v>
      </c>
      <c r="V214" s="20">
        <v>277516</v>
      </c>
      <c r="W214" s="20">
        <v>0</v>
      </c>
      <c r="X214" s="20"/>
      <c r="Y214" s="20">
        <v>0</v>
      </c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</row>
    <row r="215" spans="1:79" ht="15.75" x14ac:dyDescent="0.25">
      <c r="A215" s="16">
        <v>6001002003000240</v>
      </c>
      <c r="B215" s="17" t="s">
        <v>261</v>
      </c>
      <c r="C215" s="16"/>
      <c r="D215" s="16">
        <v>1801.84</v>
      </c>
      <c r="E215" s="16">
        <v>2000</v>
      </c>
      <c r="F215" s="16">
        <v>5507</v>
      </c>
      <c r="G215" s="20">
        <v>1650</v>
      </c>
      <c r="H215" s="20">
        <v>9152</v>
      </c>
      <c r="I215" s="20">
        <v>6000</v>
      </c>
      <c r="J215" s="16">
        <v>27371.94</v>
      </c>
      <c r="K215" s="20">
        <v>6000</v>
      </c>
      <c r="L215" s="20">
        <v>6000</v>
      </c>
      <c r="M215" s="20"/>
      <c r="N215" s="20">
        <v>0</v>
      </c>
      <c r="O215" s="20">
        <v>0</v>
      </c>
      <c r="P215" s="20"/>
      <c r="Q215" s="20"/>
      <c r="R215" s="20"/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/>
      <c r="Y215" s="20">
        <v>0</v>
      </c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</row>
    <row r="216" spans="1:79" ht="15.75" x14ac:dyDescent="0.25">
      <c r="A216" s="16">
        <v>6001002003000240</v>
      </c>
      <c r="B216" s="17" t="s">
        <v>262</v>
      </c>
      <c r="C216" s="16">
        <v>22000</v>
      </c>
      <c r="D216" s="16">
        <v>2622.58</v>
      </c>
      <c r="E216" s="16">
        <v>2000</v>
      </c>
      <c r="F216" s="16">
        <v>1611</v>
      </c>
      <c r="G216" s="20">
        <v>271</v>
      </c>
      <c r="H216" s="20">
        <v>0</v>
      </c>
      <c r="I216" s="20">
        <v>0</v>
      </c>
      <c r="J216" s="16">
        <v>2681.19</v>
      </c>
      <c r="K216" s="20">
        <v>10000</v>
      </c>
      <c r="L216" s="20">
        <v>0</v>
      </c>
      <c r="M216" s="20"/>
      <c r="N216" s="20">
        <v>0</v>
      </c>
      <c r="O216" s="20">
        <v>0</v>
      </c>
      <c r="P216" s="20"/>
      <c r="Q216" s="20"/>
      <c r="R216" s="20"/>
      <c r="S216" s="20">
        <v>10000</v>
      </c>
      <c r="T216" s="20">
        <v>0</v>
      </c>
      <c r="U216" s="20">
        <v>0</v>
      </c>
      <c r="V216" s="20">
        <v>0</v>
      </c>
      <c r="W216" s="20">
        <v>0</v>
      </c>
      <c r="X216" s="20"/>
      <c r="Y216" s="20">
        <v>0</v>
      </c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</row>
    <row r="217" spans="1:79" ht="15.75" x14ac:dyDescent="0.25">
      <c r="A217" s="16">
        <v>6001002003000240</v>
      </c>
      <c r="B217" s="17" t="s">
        <v>263</v>
      </c>
      <c r="C217" s="16"/>
      <c r="D217" s="16">
        <v>489.2</v>
      </c>
      <c r="E217" s="16">
        <v>500</v>
      </c>
      <c r="F217" s="16">
        <v>11730</v>
      </c>
      <c r="G217" s="20">
        <v>0</v>
      </c>
      <c r="H217" s="20">
        <v>19374</v>
      </c>
      <c r="I217" s="20">
        <v>0</v>
      </c>
      <c r="J217" s="16">
        <v>0</v>
      </c>
      <c r="K217" s="20">
        <v>0</v>
      </c>
      <c r="L217" s="20">
        <v>0</v>
      </c>
      <c r="M217" s="20"/>
      <c r="N217" s="20">
        <v>0</v>
      </c>
      <c r="O217" s="20">
        <v>0</v>
      </c>
      <c r="P217" s="20"/>
      <c r="Q217" s="20"/>
      <c r="R217" s="20"/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/>
      <c r="Y217" s="20">
        <v>0</v>
      </c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</row>
    <row r="218" spans="1:79" ht="15.75" x14ac:dyDescent="0.25">
      <c r="A218" s="16">
        <v>6001002003000240</v>
      </c>
      <c r="B218" s="17" t="s">
        <v>264</v>
      </c>
      <c r="C218" s="16">
        <v>725664</v>
      </c>
      <c r="D218" s="16">
        <v>825488</v>
      </c>
      <c r="E218" s="16">
        <v>807500</v>
      </c>
      <c r="F218" s="16">
        <v>857001</v>
      </c>
      <c r="G218" s="20">
        <v>898067</v>
      </c>
      <c r="H218" s="20">
        <v>698293</v>
      </c>
      <c r="I218" s="20">
        <v>840000</v>
      </c>
      <c r="J218" s="16">
        <v>726791.91</v>
      </c>
      <c r="K218" s="20">
        <v>795000</v>
      </c>
      <c r="L218" s="20">
        <v>0</v>
      </c>
      <c r="M218" s="20"/>
      <c r="N218" s="20">
        <v>0</v>
      </c>
      <c r="O218" s="20">
        <v>475000</v>
      </c>
      <c r="P218" s="20"/>
      <c r="Q218" s="20"/>
      <c r="R218" s="20">
        <v>10000</v>
      </c>
      <c r="S218" s="20">
        <v>275000</v>
      </c>
      <c r="T218" s="20">
        <v>25000</v>
      </c>
      <c r="U218" s="20">
        <v>10000</v>
      </c>
      <c r="V218" s="20">
        <v>0</v>
      </c>
      <c r="W218" s="20">
        <v>0</v>
      </c>
      <c r="X218" s="20"/>
      <c r="Y218" s="20">
        <v>0</v>
      </c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</row>
    <row r="219" spans="1:79" ht="15.75" x14ac:dyDescent="0.25">
      <c r="A219" s="18">
        <v>600100200400</v>
      </c>
      <c r="B219" s="19" t="s">
        <v>265</v>
      </c>
      <c r="C219" s="18">
        <v>106500</v>
      </c>
      <c r="D219" s="18">
        <v>161662.93</v>
      </c>
      <c r="E219" s="18">
        <v>178700</v>
      </c>
      <c r="F219" s="18">
        <v>125211</v>
      </c>
      <c r="G219" s="18">
        <f>+G220+G221+G222+G223+G224+G225+G226+G227</f>
        <v>143911</v>
      </c>
      <c r="H219" s="18">
        <f t="shared" ref="H219" si="26">+H220+H221+H222+H223+H224+H225+H226+H227</f>
        <v>92295</v>
      </c>
      <c r="I219" s="18">
        <v>25500</v>
      </c>
      <c r="J219" s="18">
        <v>37456.589999999997</v>
      </c>
      <c r="K219" s="25">
        <v>32500</v>
      </c>
      <c r="L219" s="18">
        <v>0</v>
      </c>
      <c r="M219" s="18">
        <v>0</v>
      </c>
      <c r="N219" s="18">
        <v>2000</v>
      </c>
      <c r="O219" s="18">
        <v>0</v>
      </c>
      <c r="P219" s="18">
        <v>0</v>
      </c>
      <c r="Q219" s="18">
        <v>0</v>
      </c>
      <c r="R219" s="18">
        <v>5500</v>
      </c>
      <c r="S219" s="18">
        <v>16000</v>
      </c>
      <c r="T219" s="18">
        <v>1500</v>
      </c>
      <c r="U219" s="18">
        <v>3500</v>
      </c>
      <c r="V219" s="18">
        <v>1000</v>
      </c>
      <c r="W219" s="18">
        <v>2000</v>
      </c>
      <c r="X219" s="18">
        <v>0</v>
      </c>
      <c r="Y219" s="18">
        <v>1000</v>
      </c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  <row r="220" spans="1:79" ht="15.75" x14ac:dyDescent="0.25">
      <c r="A220" s="16">
        <v>6001002004000000</v>
      </c>
      <c r="B220" s="17" t="s">
        <v>266</v>
      </c>
      <c r="C220" s="16"/>
      <c r="D220" s="16">
        <v>9993.2800000000007</v>
      </c>
      <c r="E220" s="16">
        <v>10000</v>
      </c>
      <c r="F220" s="16">
        <v>10781</v>
      </c>
      <c r="G220" s="20">
        <v>25347</v>
      </c>
      <c r="H220" s="20">
        <v>994</v>
      </c>
      <c r="I220" s="20">
        <v>0</v>
      </c>
      <c r="J220" s="16">
        <v>-0.10000000000002274</v>
      </c>
      <c r="K220" s="20">
        <v>0</v>
      </c>
      <c r="L220" s="16"/>
      <c r="M220" s="16"/>
      <c r="N220" s="16">
        <v>0</v>
      </c>
      <c r="O220" s="16"/>
      <c r="P220" s="16"/>
      <c r="Q220" s="16"/>
      <c r="R220" s="16"/>
      <c r="S220" s="16">
        <v>0</v>
      </c>
      <c r="T220" s="16">
        <v>0</v>
      </c>
      <c r="U220" s="16"/>
      <c r="V220" s="16"/>
      <c r="W220" s="16"/>
      <c r="X220" s="16"/>
      <c r="Y220" s="16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</row>
    <row r="221" spans="1:79" ht="15.75" x14ac:dyDescent="0.25">
      <c r="A221" s="16">
        <v>6001002004000010</v>
      </c>
      <c r="B221" s="17" t="s">
        <v>38</v>
      </c>
      <c r="C221" s="16">
        <v>2000</v>
      </c>
      <c r="D221" s="16">
        <v>3531</v>
      </c>
      <c r="E221" s="16">
        <v>18200</v>
      </c>
      <c r="F221" s="16">
        <v>7525</v>
      </c>
      <c r="G221" s="20">
        <v>6836</v>
      </c>
      <c r="H221" s="20">
        <v>728</v>
      </c>
      <c r="I221" s="20">
        <v>1000</v>
      </c>
      <c r="J221" s="16">
        <v>781.5</v>
      </c>
      <c r="K221" s="20">
        <v>1000</v>
      </c>
      <c r="L221" s="16">
        <v>0</v>
      </c>
      <c r="M221" s="16"/>
      <c r="N221" s="16">
        <v>0</v>
      </c>
      <c r="O221" s="16">
        <v>0</v>
      </c>
      <c r="P221" s="16"/>
      <c r="Q221" s="16"/>
      <c r="R221" s="16">
        <v>0</v>
      </c>
      <c r="S221" s="16">
        <v>0</v>
      </c>
      <c r="T221" s="16">
        <v>0</v>
      </c>
      <c r="U221" s="16">
        <v>1000</v>
      </c>
      <c r="V221" s="16"/>
      <c r="W221" s="16"/>
      <c r="X221" s="16"/>
      <c r="Y221" s="16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</row>
    <row r="222" spans="1:79" ht="15.75" x14ac:dyDescent="0.25">
      <c r="A222" s="16">
        <v>6001002004000010</v>
      </c>
      <c r="B222" s="17" t="s">
        <v>267</v>
      </c>
      <c r="C222" s="16">
        <v>44500</v>
      </c>
      <c r="D222" s="16">
        <v>12942.01</v>
      </c>
      <c r="E222" s="16">
        <v>70000</v>
      </c>
      <c r="F222" s="16">
        <v>15305</v>
      </c>
      <c r="G222" s="20">
        <v>10731</v>
      </c>
      <c r="H222" s="20">
        <v>4500</v>
      </c>
      <c r="I222" s="20">
        <v>0</v>
      </c>
      <c r="J222" s="16">
        <v>1751</v>
      </c>
      <c r="K222" s="20">
        <v>0</v>
      </c>
      <c r="L222" s="16"/>
      <c r="M222" s="16"/>
      <c r="N222" s="16">
        <v>0</v>
      </c>
      <c r="O222" s="16"/>
      <c r="P222" s="16"/>
      <c r="Q222" s="16"/>
      <c r="R222" s="16"/>
      <c r="S222" s="16">
        <v>0</v>
      </c>
      <c r="T222" s="16">
        <v>0</v>
      </c>
      <c r="U222" s="16">
        <v>0</v>
      </c>
      <c r="V222" s="16"/>
      <c r="W222" s="16"/>
      <c r="X222" s="16"/>
      <c r="Y222" s="16">
        <v>0</v>
      </c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</row>
    <row r="223" spans="1:79" ht="15.75" x14ac:dyDescent="0.25">
      <c r="A223" s="16">
        <v>6001002004000010</v>
      </c>
      <c r="B223" s="17" t="s">
        <v>268</v>
      </c>
      <c r="C223" s="16">
        <v>60000</v>
      </c>
      <c r="D223" s="16">
        <v>78176.59</v>
      </c>
      <c r="E223" s="16">
        <v>70000</v>
      </c>
      <c r="F223" s="16">
        <v>64867</v>
      </c>
      <c r="G223" s="20">
        <v>31329</v>
      </c>
      <c r="H223" s="20">
        <v>50248</v>
      </c>
      <c r="I223" s="20">
        <v>0</v>
      </c>
      <c r="J223" s="16">
        <v>0</v>
      </c>
      <c r="K223" s="20">
        <v>0</v>
      </c>
      <c r="L223" s="16">
        <v>0</v>
      </c>
      <c r="M223" s="16"/>
      <c r="N223" s="16">
        <v>0</v>
      </c>
      <c r="O223" s="16"/>
      <c r="P223" s="16"/>
      <c r="Q223" s="16"/>
      <c r="R223" s="16"/>
      <c r="S223" s="16">
        <v>0</v>
      </c>
      <c r="T223" s="16">
        <v>0</v>
      </c>
      <c r="U223" s="16">
        <v>0</v>
      </c>
      <c r="V223" s="16"/>
      <c r="W223" s="16"/>
      <c r="X223" s="16"/>
      <c r="Y223" s="16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</row>
    <row r="224" spans="1:79" ht="15.75" x14ac:dyDescent="0.25">
      <c r="A224" s="16">
        <v>6001002004000020</v>
      </c>
      <c r="B224" s="17" t="s">
        <v>39</v>
      </c>
      <c r="C224" s="16"/>
      <c r="D224" s="16">
        <v>54468.84</v>
      </c>
      <c r="E224" s="16">
        <v>7500</v>
      </c>
      <c r="F224" s="16">
        <v>13938</v>
      </c>
      <c r="G224" s="20">
        <v>44607</v>
      </c>
      <c r="H224" s="20">
        <v>123</v>
      </c>
      <c r="I224" s="20">
        <v>0</v>
      </c>
      <c r="J224" s="16">
        <v>859.66</v>
      </c>
      <c r="K224" s="20">
        <v>0</v>
      </c>
      <c r="L224" s="16">
        <v>0</v>
      </c>
      <c r="M224" s="16"/>
      <c r="N224" s="16">
        <v>0</v>
      </c>
      <c r="O224" s="16"/>
      <c r="P224" s="16"/>
      <c r="Q224" s="16"/>
      <c r="R224" s="16"/>
      <c r="S224" s="16">
        <v>0</v>
      </c>
      <c r="T224" s="16">
        <v>0</v>
      </c>
      <c r="U224" s="16">
        <v>0</v>
      </c>
      <c r="V224" s="16"/>
      <c r="W224" s="16"/>
      <c r="X224" s="16"/>
      <c r="Y224" s="16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</row>
    <row r="225" spans="1:79" ht="15.75" x14ac:dyDescent="0.25">
      <c r="A225" s="16">
        <v>6001002004000050</v>
      </c>
      <c r="B225" s="17" t="s">
        <v>40</v>
      </c>
      <c r="C225" s="16"/>
      <c r="D225" s="16"/>
      <c r="E225" s="16">
        <v>0</v>
      </c>
      <c r="F225" s="16">
        <v>0</v>
      </c>
      <c r="G225" s="20">
        <v>0</v>
      </c>
      <c r="H225" s="20">
        <v>0</v>
      </c>
      <c r="I225" s="20">
        <v>0</v>
      </c>
      <c r="J225" s="16">
        <v>0</v>
      </c>
      <c r="K225" s="20">
        <v>0</v>
      </c>
      <c r="L225" s="16"/>
      <c r="M225" s="16"/>
      <c r="N225" s="16">
        <v>0</v>
      </c>
      <c r="O225" s="16"/>
      <c r="P225" s="16"/>
      <c r="Q225" s="16"/>
      <c r="R225" s="16"/>
      <c r="S225" s="16">
        <v>0</v>
      </c>
      <c r="T225" s="16">
        <v>0</v>
      </c>
      <c r="U225" s="16">
        <v>0</v>
      </c>
      <c r="V225" s="16"/>
      <c r="W225" s="16"/>
      <c r="X225" s="16"/>
      <c r="Y225" s="16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</row>
    <row r="226" spans="1:79" ht="15.75" x14ac:dyDescent="0.25">
      <c r="A226" s="16">
        <v>6001002004000080</v>
      </c>
      <c r="B226" s="17" t="s">
        <v>41</v>
      </c>
      <c r="C226" s="16"/>
      <c r="D226" s="16">
        <v>2435.21</v>
      </c>
      <c r="E226" s="16">
        <v>3000</v>
      </c>
      <c r="F226" s="16">
        <v>9867</v>
      </c>
      <c r="G226" s="20">
        <v>4512</v>
      </c>
      <c r="H226" s="20">
        <v>15041</v>
      </c>
      <c r="I226" s="20">
        <v>5000</v>
      </c>
      <c r="J226" s="16">
        <v>22139.94</v>
      </c>
      <c r="K226" s="20">
        <v>15000</v>
      </c>
      <c r="L226" s="16"/>
      <c r="M226" s="16"/>
      <c r="N226" s="16">
        <v>0</v>
      </c>
      <c r="O226" s="16">
        <v>0</v>
      </c>
      <c r="P226" s="16"/>
      <c r="Q226" s="16"/>
      <c r="R226" s="16"/>
      <c r="S226" s="16">
        <v>15000</v>
      </c>
      <c r="T226" s="16">
        <v>0</v>
      </c>
      <c r="U226" s="16">
        <v>0</v>
      </c>
      <c r="V226" s="16"/>
      <c r="W226" s="16"/>
      <c r="X226" s="16"/>
      <c r="Y226" s="16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</row>
    <row r="227" spans="1:79" ht="15.75" x14ac:dyDescent="0.25">
      <c r="A227" s="16">
        <v>6001002004000110</v>
      </c>
      <c r="B227" s="17" t="s">
        <v>269</v>
      </c>
      <c r="C227" s="16"/>
      <c r="D227" s="16">
        <v>116</v>
      </c>
      <c r="E227" s="16">
        <v>0</v>
      </c>
      <c r="F227" s="16">
        <v>2928</v>
      </c>
      <c r="G227" s="20">
        <v>20549</v>
      </c>
      <c r="H227" s="20">
        <v>20661</v>
      </c>
      <c r="I227" s="20">
        <v>19500</v>
      </c>
      <c r="J227" s="16">
        <v>11924.59</v>
      </c>
      <c r="K227" s="20">
        <v>16500</v>
      </c>
      <c r="L227" s="16"/>
      <c r="M227" s="16"/>
      <c r="N227" s="16">
        <v>2000</v>
      </c>
      <c r="O227" s="16"/>
      <c r="P227" s="16"/>
      <c r="Q227" s="16"/>
      <c r="R227" s="16">
        <v>5500</v>
      </c>
      <c r="S227" s="16">
        <v>1000</v>
      </c>
      <c r="T227" s="16">
        <v>1500</v>
      </c>
      <c r="U227" s="16">
        <v>2500</v>
      </c>
      <c r="V227" s="16">
        <v>1000</v>
      </c>
      <c r="W227" s="16">
        <v>2000</v>
      </c>
      <c r="X227" s="16"/>
      <c r="Y227" s="16">
        <v>1000</v>
      </c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</row>
    <row r="228" spans="1:79" ht="15.75" x14ac:dyDescent="0.25">
      <c r="A228" s="18">
        <v>600100200500</v>
      </c>
      <c r="B228" s="19" t="s">
        <v>42</v>
      </c>
      <c r="C228" s="18">
        <v>431000</v>
      </c>
      <c r="D228" s="18">
        <v>470782</v>
      </c>
      <c r="E228" s="18">
        <v>443000</v>
      </c>
      <c r="F228" s="18">
        <v>411378</v>
      </c>
      <c r="G228" s="18">
        <f>+G229+G230+G231+G232+G233+G234</f>
        <v>593450</v>
      </c>
      <c r="H228" s="18">
        <f t="shared" ref="H228" si="27">+H229+H230+H231+H232+H233+H234</f>
        <v>544188</v>
      </c>
      <c r="I228" s="18">
        <v>485750</v>
      </c>
      <c r="J228" s="18">
        <v>491032.78</v>
      </c>
      <c r="K228" s="25">
        <v>537765</v>
      </c>
      <c r="L228" s="18">
        <v>1000</v>
      </c>
      <c r="M228" s="18">
        <v>0</v>
      </c>
      <c r="N228" s="18">
        <v>0</v>
      </c>
      <c r="O228" s="18">
        <v>335250</v>
      </c>
      <c r="P228" s="18">
        <v>0</v>
      </c>
      <c r="Q228" s="18">
        <v>0</v>
      </c>
      <c r="R228" s="18">
        <v>2000</v>
      </c>
      <c r="S228" s="18">
        <v>81500</v>
      </c>
      <c r="T228" s="18">
        <v>66115</v>
      </c>
      <c r="U228" s="18">
        <v>51900</v>
      </c>
      <c r="V228" s="18">
        <v>0</v>
      </c>
      <c r="W228" s="18">
        <v>0</v>
      </c>
      <c r="X228" s="18">
        <v>0</v>
      </c>
      <c r="Y228" s="18">
        <v>0</v>
      </c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</row>
    <row r="229" spans="1:79" ht="15.75" x14ac:dyDescent="0.25">
      <c r="A229" s="16">
        <v>6001002005000010</v>
      </c>
      <c r="B229" s="17" t="s">
        <v>43</v>
      </c>
      <c r="C229" s="16">
        <v>216000</v>
      </c>
      <c r="D229" s="16">
        <v>229177</v>
      </c>
      <c r="E229" s="16">
        <v>226000</v>
      </c>
      <c r="F229" s="16">
        <v>236375</v>
      </c>
      <c r="G229" s="20">
        <v>313229</v>
      </c>
      <c r="H229" s="20">
        <v>259960</v>
      </c>
      <c r="I229" s="20">
        <v>257000</v>
      </c>
      <c r="J229" s="16">
        <v>286343.57</v>
      </c>
      <c r="K229" s="20">
        <v>308000</v>
      </c>
      <c r="L229" s="16"/>
      <c r="M229" s="16"/>
      <c r="N229" s="16"/>
      <c r="O229" s="16">
        <v>198000.00000000003</v>
      </c>
      <c r="P229" s="16"/>
      <c r="Q229" s="16"/>
      <c r="R229" s="16"/>
      <c r="S229" s="16">
        <v>60000</v>
      </c>
      <c r="T229" s="16">
        <v>15000</v>
      </c>
      <c r="U229" s="16">
        <v>35000</v>
      </c>
      <c r="V229" s="16"/>
      <c r="W229" s="16"/>
      <c r="X229" s="16"/>
      <c r="Y229" s="16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</row>
    <row r="230" spans="1:79" ht="15.75" x14ac:dyDescent="0.25">
      <c r="A230" s="16">
        <v>6001002005000010</v>
      </c>
      <c r="B230" s="17" t="s">
        <v>340</v>
      </c>
      <c r="C230" s="16">
        <v>141000</v>
      </c>
      <c r="D230" s="16">
        <v>148797</v>
      </c>
      <c r="E230" s="16">
        <v>126000</v>
      </c>
      <c r="F230" s="16">
        <v>63674</v>
      </c>
      <c r="G230" s="20">
        <v>0</v>
      </c>
      <c r="H230" s="20">
        <v>0</v>
      </c>
      <c r="I230" s="20">
        <v>0</v>
      </c>
      <c r="J230" s="16">
        <v>0</v>
      </c>
      <c r="K230" s="20">
        <v>0</v>
      </c>
      <c r="L230" s="16"/>
      <c r="M230" s="16"/>
      <c r="N230" s="16"/>
      <c r="O230" s="16">
        <v>0</v>
      </c>
      <c r="P230" s="16"/>
      <c r="Q230" s="16"/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/>
      <c r="Y230" s="16">
        <v>0</v>
      </c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</row>
    <row r="231" spans="1:79" ht="15.75" x14ac:dyDescent="0.25">
      <c r="A231" s="16">
        <v>6001002005000020</v>
      </c>
      <c r="B231" s="17" t="s">
        <v>44</v>
      </c>
      <c r="C231" s="16">
        <v>23500</v>
      </c>
      <c r="D231" s="16">
        <v>38641</v>
      </c>
      <c r="E231" s="16">
        <v>11500</v>
      </c>
      <c r="F231" s="16">
        <v>2592</v>
      </c>
      <c r="G231" s="20">
        <v>42386</v>
      </c>
      <c r="H231" s="20">
        <v>26651</v>
      </c>
      <c r="I231" s="20">
        <v>33000</v>
      </c>
      <c r="J231" s="16">
        <v>24061</v>
      </c>
      <c r="K231" s="20">
        <v>33000</v>
      </c>
      <c r="L231" s="16"/>
      <c r="M231" s="16"/>
      <c r="N231" s="16"/>
      <c r="O231" s="16">
        <v>25000</v>
      </c>
      <c r="P231" s="16"/>
      <c r="Q231" s="16"/>
      <c r="R231" s="16"/>
      <c r="S231" s="16">
        <v>5500</v>
      </c>
      <c r="T231" s="16">
        <v>2500</v>
      </c>
      <c r="U231" s="16">
        <v>0</v>
      </c>
      <c r="V231" s="16"/>
      <c r="W231" s="16"/>
      <c r="X231" s="16"/>
      <c r="Y231" s="16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</row>
    <row r="232" spans="1:79" ht="15.75" x14ac:dyDescent="0.25">
      <c r="A232" s="16">
        <v>6001002005000030</v>
      </c>
      <c r="B232" s="17" t="s">
        <v>339</v>
      </c>
      <c r="C232" s="16">
        <v>9000</v>
      </c>
      <c r="D232" s="16">
        <v>12290</v>
      </c>
      <c r="E232" s="16">
        <v>34000</v>
      </c>
      <c r="F232" s="16">
        <v>80144</v>
      </c>
      <c r="G232" s="20">
        <v>193382</v>
      </c>
      <c r="H232" s="20">
        <v>203231</v>
      </c>
      <c r="I232" s="20">
        <v>153000</v>
      </c>
      <c r="J232" s="16">
        <v>118990.2</v>
      </c>
      <c r="K232" s="20">
        <v>156765</v>
      </c>
      <c r="L232" s="16"/>
      <c r="M232" s="16"/>
      <c r="N232" s="16"/>
      <c r="O232" s="16">
        <v>99750</v>
      </c>
      <c r="P232" s="16"/>
      <c r="Q232" s="16"/>
      <c r="R232" s="16"/>
      <c r="S232" s="16">
        <v>10500</v>
      </c>
      <c r="T232" s="16">
        <v>38115</v>
      </c>
      <c r="U232" s="16">
        <v>8400</v>
      </c>
      <c r="V232" s="16"/>
      <c r="W232" s="16"/>
      <c r="X232" s="16"/>
      <c r="Y232" s="16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</row>
    <row r="233" spans="1:79" ht="15.75" x14ac:dyDescent="0.25">
      <c r="A233" s="16">
        <v>6001002005000040</v>
      </c>
      <c r="B233" s="17" t="s">
        <v>45</v>
      </c>
      <c r="C233" s="16">
        <v>30000</v>
      </c>
      <c r="D233" s="16">
        <v>31737</v>
      </c>
      <c r="E233" s="16">
        <v>35000</v>
      </c>
      <c r="F233" s="16">
        <v>23916</v>
      </c>
      <c r="G233" s="20">
        <v>34598</v>
      </c>
      <c r="H233" s="20">
        <v>43039</v>
      </c>
      <c r="I233" s="20">
        <v>32250</v>
      </c>
      <c r="J233" s="16">
        <v>49144.46</v>
      </c>
      <c r="K233" s="20">
        <v>29500</v>
      </c>
      <c r="L233" s="16"/>
      <c r="M233" s="16"/>
      <c r="N233" s="16"/>
      <c r="O233" s="16">
        <v>10000</v>
      </c>
      <c r="P233" s="16"/>
      <c r="Q233" s="16"/>
      <c r="R233" s="16"/>
      <c r="S233" s="16">
        <v>4500</v>
      </c>
      <c r="T233" s="16">
        <v>8500</v>
      </c>
      <c r="U233" s="16">
        <v>6500</v>
      </c>
      <c r="V233" s="16">
        <v>0</v>
      </c>
      <c r="W233" s="16"/>
      <c r="X233" s="16"/>
      <c r="Y233" s="16">
        <v>0</v>
      </c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</row>
    <row r="234" spans="1:79" ht="15.75" x14ac:dyDescent="0.25">
      <c r="A234" s="16">
        <v>6001002005000050</v>
      </c>
      <c r="B234" s="17" t="s">
        <v>46</v>
      </c>
      <c r="C234" s="16">
        <v>11500</v>
      </c>
      <c r="D234" s="16">
        <v>10140</v>
      </c>
      <c r="E234" s="16">
        <v>10500</v>
      </c>
      <c r="F234" s="16">
        <v>4677</v>
      </c>
      <c r="G234" s="20">
        <v>9855</v>
      </c>
      <c r="H234" s="20">
        <v>11307</v>
      </c>
      <c r="I234" s="20">
        <v>10500</v>
      </c>
      <c r="J234" s="16">
        <v>12493.55</v>
      </c>
      <c r="K234" s="20">
        <v>10500</v>
      </c>
      <c r="L234" s="16">
        <v>1000</v>
      </c>
      <c r="M234" s="16"/>
      <c r="N234" s="16">
        <v>0</v>
      </c>
      <c r="O234" s="16">
        <v>2500</v>
      </c>
      <c r="P234" s="16"/>
      <c r="Q234" s="16"/>
      <c r="R234" s="16">
        <v>2000</v>
      </c>
      <c r="S234" s="16">
        <v>1000</v>
      </c>
      <c r="T234" s="16">
        <v>2000</v>
      </c>
      <c r="U234" s="16">
        <v>2000</v>
      </c>
      <c r="V234" s="16"/>
      <c r="W234" s="16"/>
      <c r="X234" s="16"/>
      <c r="Y234" s="16">
        <v>0</v>
      </c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</row>
    <row r="235" spans="1:79" ht="15.75" x14ac:dyDescent="0.25">
      <c r="A235" s="18">
        <v>600100200600</v>
      </c>
      <c r="B235" s="19" t="s">
        <v>47</v>
      </c>
      <c r="C235" s="25">
        <v>181500</v>
      </c>
      <c r="D235" s="25">
        <v>219358</v>
      </c>
      <c r="E235" s="25">
        <v>205000</v>
      </c>
      <c r="F235" s="25">
        <v>148653</v>
      </c>
      <c r="G235" s="25">
        <f>+G236+G237+G238+G239+G240+G241+G242+G243+G244+G245</f>
        <v>157688</v>
      </c>
      <c r="H235" s="25">
        <f t="shared" ref="H235" si="28">+H236+H237+H238+H239+H240+H241+H242+H243+H244+H245</f>
        <v>160500</v>
      </c>
      <c r="I235" s="25">
        <v>124200</v>
      </c>
      <c r="J235" s="25">
        <v>361976.45</v>
      </c>
      <c r="K235" s="25">
        <v>153500</v>
      </c>
      <c r="L235" s="25">
        <v>0</v>
      </c>
      <c r="M235" s="25">
        <v>0</v>
      </c>
      <c r="N235" s="25">
        <v>0</v>
      </c>
      <c r="O235" s="25">
        <v>90000</v>
      </c>
      <c r="P235" s="25">
        <v>0</v>
      </c>
      <c r="Q235" s="25">
        <v>0</v>
      </c>
      <c r="R235" s="25">
        <v>12600</v>
      </c>
      <c r="S235" s="25">
        <v>15400</v>
      </c>
      <c r="T235" s="25">
        <v>20000</v>
      </c>
      <c r="U235" s="25">
        <v>15500</v>
      </c>
      <c r="V235" s="25">
        <v>0</v>
      </c>
      <c r="W235" s="25">
        <v>0</v>
      </c>
      <c r="X235" s="25">
        <v>0</v>
      </c>
      <c r="Y235" s="25">
        <v>0</v>
      </c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</row>
    <row r="236" spans="1:79" ht="15.75" x14ac:dyDescent="0.25">
      <c r="A236" s="16">
        <v>6001002006000000</v>
      </c>
      <c r="B236" s="17" t="s">
        <v>47</v>
      </c>
      <c r="C236" s="16">
        <v>124500</v>
      </c>
      <c r="D236" s="16">
        <v>130894</v>
      </c>
      <c r="E236" s="16">
        <v>194000</v>
      </c>
      <c r="F236" s="16">
        <v>141852</v>
      </c>
      <c r="G236" s="20">
        <v>123195</v>
      </c>
      <c r="H236" s="20">
        <v>132025</v>
      </c>
      <c r="I236" s="20">
        <v>124200</v>
      </c>
      <c r="J236" s="16">
        <v>153673.44</v>
      </c>
      <c r="K236" s="20">
        <v>148500</v>
      </c>
      <c r="L236" s="18"/>
      <c r="M236" s="18"/>
      <c r="N236" s="18"/>
      <c r="O236" s="16">
        <v>90000</v>
      </c>
      <c r="P236" s="18"/>
      <c r="Q236" s="18"/>
      <c r="R236" s="16">
        <v>12600</v>
      </c>
      <c r="S236" s="16">
        <v>15400</v>
      </c>
      <c r="T236" s="16">
        <v>15000</v>
      </c>
      <c r="U236" s="16">
        <v>15500</v>
      </c>
      <c r="V236" s="18"/>
      <c r="W236" s="18"/>
      <c r="X236" s="18"/>
      <c r="Y236" s="16">
        <v>0</v>
      </c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</row>
    <row r="237" spans="1:79" ht="15.75" x14ac:dyDescent="0.25">
      <c r="A237" s="16">
        <v>6001002006000010</v>
      </c>
      <c r="B237" s="17" t="s">
        <v>48</v>
      </c>
      <c r="C237" s="16"/>
      <c r="D237" s="16"/>
      <c r="E237" s="16">
        <v>0</v>
      </c>
      <c r="F237" s="16">
        <v>0</v>
      </c>
      <c r="G237" s="20">
        <v>0</v>
      </c>
      <c r="H237" s="20">
        <v>793</v>
      </c>
      <c r="I237" s="20">
        <v>0</v>
      </c>
      <c r="J237" s="16">
        <v>465</v>
      </c>
      <c r="K237" s="20">
        <v>0</v>
      </c>
      <c r="L237" s="16"/>
      <c r="M237" s="16"/>
      <c r="N237" s="16"/>
      <c r="O237" s="16">
        <v>0</v>
      </c>
      <c r="P237" s="16"/>
      <c r="Q237" s="16"/>
      <c r="R237" s="16"/>
      <c r="S237" s="16">
        <v>0</v>
      </c>
      <c r="T237" s="16">
        <v>0</v>
      </c>
      <c r="U237" s="16">
        <v>0</v>
      </c>
      <c r="V237" s="16"/>
      <c r="W237" s="16"/>
      <c r="X237" s="16"/>
      <c r="Y237" s="16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</row>
    <row r="238" spans="1:79" ht="15.75" x14ac:dyDescent="0.25">
      <c r="A238" s="16">
        <v>6001002006000010</v>
      </c>
      <c r="B238" s="17" t="s">
        <v>270</v>
      </c>
      <c r="C238" s="16">
        <v>45000</v>
      </c>
      <c r="D238" s="16">
        <v>47158</v>
      </c>
      <c r="E238" s="16">
        <v>0</v>
      </c>
      <c r="F238" s="16">
        <v>1364</v>
      </c>
      <c r="G238" s="20">
        <v>496</v>
      </c>
      <c r="H238" s="20">
        <v>3505</v>
      </c>
      <c r="I238" s="20">
        <v>0</v>
      </c>
      <c r="J238" s="16">
        <v>849.97</v>
      </c>
      <c r="K238" s="20">
        <v>0</v>
      </c>
      <c r="L238" s="16"/>
      <c r="M238" s="16"/>
      <c r="N238" s="16"/>
      <c r="O238" s="16">
        <v>0</v>
      </c>
      <c r="P238" s="16"/>
      <c r="Q238" s="16"/>
      <c r="R238" s="16"/>
      <c r="S238" s="16">
        <v>0</v>
      </c>
      <c r="T238" s="16">
        <v>0</v>
      </c>
      <c r="U238" s="16">
        <v>0</v>
      </c>
      <c r="V238" s="16"/>
      <c r="W238" s="16"/>
      <c r="X238" s="16"/>
      <c r="Y238" s="16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</row>
    <row r="239" spans="1:79" ht="15.75" x14ac:dyDescent="0.25">
      <c r="A239" s="16">
        <v>6001002006000010</v>
      </c>
      <c r="B239" s="17" t="s">
        <v>271</v>
      </c>
      <c r="C239" s="16"/>
      <c r="D239" s="16"/>
      <c r="E239" s="16">
        <v>0</v>
      </c>
      <c r="F239" s="16">
        <v>36</v>
      </c>
      <c r="G239" s="20">
        <v>1389</v>
      </c>
      <c r="H239" s="20">
        <v>0</v>
      </c>
      <c r="I239" s="20">
        <v>0</v>
      </c>
      <c r="J239" s="16">
        <v>190683.4</v>
      </c>
      <c r="K239" s="20">
        <v>0</v>
      </c>
      <c r="L239" s="16"/>
      <c r="M239" s="16"/>
      <c r="N239" s="16"/>
      <c r="O239" s="16">
        <v>0</v>
      </c>
      <c r="P239" s="16"/>
      <c r="Q239" s="16"/>
      <c r="R239" s="16"/>
      <c r="S239" s="16">
        <v>0</v>
      </c>
      <c r="T239" s="16">
        <v>0</v>
      </c>
      <c r="U239" s="16">
        <v>0</v>
      </c>
      <c r="V239" s="16"/>
      <c r="W239" s="16"/>
      <c r="X239" s="16"/>
      <c r="Y239" s="16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</row>
    <row r="240" spans="1:79" ht="15.75" x14ac:dyDescent="0.25">
      <c r="A240" s="16">
        <v>6001002006000010</v>
      </c>
      <c r="B240" s="17" t="s">
        <v>272</v>
      </c>
      <c r="C240" s="16"/>
      <c r="D240" s="16"/>
      <c r="E240" s="16">
        <v>0</v>
      </c>
      <c r="F240" s="16">
        <v>2440</v>
      </c>
      <c r="G240" s="20">
        <v>4243</v>
      </c>
      <c r="H240" s="20">
        <v>6916</v>
      </c>
      <c r="I240" s="20">
        <v>0</v>
      </c>
      <c r="J240" s="16">
        <v>4250</v>
      </c>
      <c r="K240" s="20">
        <v>0</v>
      </c>
      <c r="L240" s="16"/>
      <c r="M240" s="16"/>
      <c r="N240" s="16"/>
      <c r="O240" s="16">
        <v>0</v>
      </c>
      <c r="P240" s="16"/>
      <c r="Q240" s="16"/>
      <c r="R240" s="16"/>
      <c r="S240" s="16">
        <v>0</v>
      </c>
      <c r="T240" s="16">
        <v>0</v>
      </c>
      <c r="U240" s="16">
        <v>0</v>
      </c>
      <c r="V240" s="16"/>
      <c r="W240" s="16"/>
      <c r="X240" s="16"/>
      <c r="Y240" s="16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</row>
    <row r="241" spans="1:79" ht="15.75" x14ac:dyDescent="0.25">
      <c r="A241" s="16">
        <v>6001002006000010</v>
      </c>
      <c r="B241" s="17" t="s">
        <v>273</v>
      </c>
      <c r="C241" s="16"/>
      <c r="D241" s="16">
        <v>17353</v>
      </c>
      <c r="E241" s="16">
        <v>0</v>
      </c>
      <c r="F241" s="16">
        <v>0</v>
      </c>
      <c r="G241" s="20">
        <v>3022</v>
      </c>
      <c r="H241" s="20">
        <v>2078</v>
      </c>
      <c r="I241" s="20">
        <v>0</v>
      </c>
      <c r="J241" s="16">
        <v>0</v>
      </c>
      <c r="K241" s="20">
        <v>0</v>
      </c>
      <c r="L241" s="16"/>
      <c r="M241" s="16"/>
      <c r="N241" s="16"/>
      <c r="O241" s="16">
        <v>0</v>
      </c>
      <c r="P241" s="16"/>
      <c r="Q241" s="16"/>
      <c r="R241" s="16"/>
      <c r="S241" s="16">
        <v>0</v>
      </c>
      <c r="T241" s="16">
        <v>0</v>
      </c>
      <c r="U241" s="16">
        <v>0</v>
      </c>
      <c r="V241" s="16"/>
      <c r="W241" s="16"/>
      <c r="X241" s="16"/>
      <c r="Y241" s="16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</row>
    <row r="242" spans="1:79" ht="15.75" x14ac:dyDescent="0.25">
      <c r="A242" s="16">
        <v>6001002006000010</v>
      </c>
      <c r="B242" s="17" t="s">
        <v>274</v>
      </c>
      <c r="C242" s="16"/>
      <c r="D242" s="16"/>
      <c r="E242" s="16">
        <v>0</v>
      </c>
      <c r="F242" s="16">
        <v>842</v>
      </c>
      <c r="G242" s="20">
        <v>15941</v>
      </c>
      <c r="H242" s="20">
        <v>7568</v>
      </c>
      <c r="I242" s="20">
        <v>0</v>
      </c>
      <c r="J242" s="16">
        <v>9906</v>
      </c>
      <c r="K242" s="20">
        <v>0</v>
      </c>
      <c r="L242" s="16"/>
      <c r="M242" s="16"/>
      <c r="N242" s="16"/>
      <c r="O242" s="16">
        <v>0</v>
      </c>
      <c r="P242" s="16"/>
      <c r="Q242" s="16"/>
      <c r="R242" s="16"/>
      <c r="S242" s="16">
        <v>0</v>
      </c>
      <c r="T242" s="16">
        <v>0</v>
      </c>
      <c r="U242" s="16">
        <v>0</v>
      </c>
      <c r="V242" s="16"/>
      <c r="W242" s="16"/>
      <c r="X242" s="16"/>
      <c r="Y242" s="16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</row>
    <row r="243" spans="1:79" ht="15.75" x14ac:dyDescent="0.25">
      <c r="A243" s="16">
        <v>6001002006000030</v>
      </c>
      <c r="B243" s="17" t="s">
        <v>49</v>
      </c>
      <c r="C243" s="16">
        <v>12000</v>
      </c>
      <c r="D243" s="16">
        <v>12953</v>
      </c>
      <c r="E243" s="16">
        <v>0</v>
      </c>
      <c r="F243" s="16">
        <v>2118</v>
      </c>
      <c r="G243" s="20">
        <v>9402</v>
      </c>
      <c r="H243" s="20">
        <v>7615</v>
      </c>
      <c r="I243" s="20">
        <v>0</v>
      </c>
      <c r="J243" s="16">
        <v>1782.64</v>
      </c>
      <c r="K243" s="20">
        <v>0</v>
      </c>
      <c r="L243" s="16"/>
      <c r="M243" s="16"/>
      <c r="N243" s="16"/>
      <c r="O243" s="16">
        <v>0</v>
      </c>
      <c r="P243" s="16"/>
      <c r="Q243" s="16"/>
      <c r="R243" s="16"/>
      <c r="S243" s="16">
        <v>0</v>
      </c>
      <c r="T243" s="16">
        <v>0</v>
      </c>
      <c r="U243" s="16">
        <v>0</v>
      </c>
      <c r="V243" s="16"/>
      <c r="W243" s="16"/>
      <c r="X243" s="16"/>
      <c r="Y243" s="16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</row>
    <row r="244" spans="1:79" ht="15.75" x14ac:dyDescent="0.25">
      <c r="A244" s="16">
        <v>6001002006000080</v>
      </c>
      <c r="B244" s="17" t="s">
        <v>275</v>
      </c>
      <c r="C244" s="16"/>
      <c r="D244" s="16">
        <v>11000</v>
      </c>
      <c r="E244" s="16">
        <v>11000</v>
      </c>
      <c r="F244" s="16">
        <v>0</v>
      </c>
      <c r="G244" s="20">
        <v>0</v>
      </c>
      <c r="H244" s="20">
        <v>0</v>
      </c>
      <c r="I244" s="20">
        <v>0</v>
      </c>
      <c r="J244" s="16">
        <v>366</v>
      </c>
      <c r="K244" s="20">
        <v>5000</v>
      </c>
      <c r="L244" s="16"/>
      <c r="M244" s="16"/>
      <c r="N244" s="16"/>
      <c r="O244" s="16">
        <v>0</v>
      </c>
      <c r="P244" s="16"/>
      <c r="Q244" s="16"/>
      <c r="R244" s="16"/>
      <c r="S244" s="16">
        <v>0</v>
      </c>
      <c r="T244" s="16">
        <v>5000</v>
      </c>
      <c r="U244" s="16">
        <v>0</v>
      </c>
      <c r="V244" s="16"/>
      <c r="W244" s="16"/>
      <c r="X244" s="16"/>
      <c r="Y244" s="16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</row>
    <row r="245" spans="1:79" ht="15.75" x14ac:dyDescent="0.25">
      <c r="A245" s="16">
        <v>6001002006000080</v>
      </c>
      <c r="B245" s="17" t="s">
        <v>276</v>
      </c>
      <c r="C245" s="16"/>
      <c r="D245" s="16"/>
      <c r="E245" s="16">
        <v>0</v>
      </c>
      <c r="F245" s="16">
        <v>0</v>
      </c>
      <c r="G245" s="20">
        <v>0</v>
      </c>
      <c r="H245" s="20">
        <v>0</v>
      </c>
      <c r="I245" s="20">
        <v>0</v>
      </c>
      <c r="J245" s="16">
        <v>0</v>
      </c>
      <c r="K245" s="20">
        <v>0</v>
      </c>
      <c r="L245" s="16"/>
      <c r="M245" s="16"/>
      <c r="N245" s="16"/>
      <c r="O245" s="16">
        <v>0</v>
      </c>
      <c r="P245" s="16"/>
      <c r="Q245" s="16"/>
      <c r="R245" s="16"/>
      <c r="S245" s="16">
        <v>0</v>
      </c>
      <c r="T245" s="16">
        <v>0</v>
      </c>
      <c r="U245" s="16">
        <v>0</v>
      </c>
      <c r="V245" s="16"/>
      <c r="W245" s="16"/>
      <c r="X245" s="16"/>
      <c r="Y245" s="16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</row>
    <row r="246" spans="1:79" ht="15.75" x14ac:dyDescent="0.25">
      <c r="A246" s="18">
        <v>600100200700</v>
      </c>
      <c r="B246" s="19" t="s">
        <v>50</v>
      </c>
      <c r="C246" s="18">
        <v>45000</v>
      </c>
      <c r="D246" s="18">
        <v>74542</v>
      </c>
      <c r="E246" s="18">
        <v>96000</v>
      </c>
      <c r="F246" s="18">
        <v>78475</v>
      </c>
      <c r="G246" s="18">
        <f>+G247</f>
        <v>89636</v>
      </c>
      <c r="H246" s="18">
        <f t="shared" ref="H246" si="29">+H247</f>
        <v>89951</v>
      </c>
      <c r="I246" s="18">
        <v>100500</v>
      </c>
      <c r="J246" s="18">
        <v>84496.81</v>
      </c>
      <c r="K246" s="25">
        <v>90000</v>
      </c>
      <c r="L246" s="18">
        <v>0</v>
      </c>
      <c r="M246" s="18">
        <v>0</v>
      </c>
      <c r="N246" s="18">
        <v>0</v>
      </c>
      <c r="O246" s="18">
        <v>25000</v>
      </c>
      <c r="P246" s="18">
        <v>0</v>
      </c>
      <c r="Q246" s="18">
        <v>0</v>
      </c>
      <c r="R246" s="18">
        <v>5500</v>
      </c>
      <c r="S246" s="18">
        <v>10000</v>
      </c>
      <c r="T246" s="18">
        <v>40000</v>
      </c>
      <c r="U246" s="18">
        <v>9000</v>
      </c>
      <c r="V246" s="18">
        <v>0</v>
      </c>
      <c r="W246" s="18">
        <v>500</v>
      </c>
      <c r="X246" s="18">
        <v>0</v>
      </c>
      <c r="Y246" s="18">
        <v>0</v>
      </c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</row>
    <row r="247" spans="1:79" ht="15.75" x14ac:dyDescent="0.25">
      <c r="A247" s="16">
        <v>6001002007000040</v>
      </c>
      <c r="B247" s="17" t="s">
        <v>51</v>
      </c>
      <c r="C247" s="16">
        <v>45000</v>
      </c>
      <c r="D247" s="16">
        <v>74542</v>
      </c>
      <c r="E247" s="16">
        <v>96000</v>
      </c>
      <c r="F247" s="16">
        <v>78475</v>
      </c>
      <c r="G247" s="20">
        <v>89636</v>
      </c>
      <c r="H247" s="20">
        <v>89951</v>
      </c>
      <c r="I247" s="20">
        <v>100500</v>
      </c>
      <c r="J247" s="16">
        <v>84496.81</v>
      </c>
      <c r="K247" s="20">
        <v>90000</v>
      </c>
      <c r="L247" s="16"/>
      <c r="M247" s="16"/>
      <c r="N247" s="20"/>
      <c r="O247" s="20">
        <v>25000</v>
      </c>
      <c r="P247" s="20"/>
      <c r="Q247" s="20"/>
      <c r="R247" s="20">
        <v>5500</v>
      </c>
      <c r="S247" s="20">
        <v>10000</v>
      </c>
      <c r="T247" s="20">
        <v>40000</v>
      </c>
      <c r="U247" s="20">
        <v>9000</v>
      </c>
      <c r="V247" s="20"/>
      <c r="W247" s="16">
        <v>500</v>
      </c>
      <c r="X247" s="16"/>
      <c r="Y247" s="16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</row>
    <row r="248" spans="1:79" ht="15.75" x14ac:dyDescent="0.25">
      <c r="A248" s="14">
        <v>6001003</v>
      </c>
      <c r="B248" s="15" t="s">
        <v>52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</row>
    <row r="249" spans="1:79" ht="15.75" x14ac:dyDescent="0.25">
      <c r="A249" s="18">
        <v>600100300100</v>
      </c>
      <c r="B249" s="19" t="s">
        <v>53</v>
      </c>
      <c r="C249" s="16"/>
      <c r="D249" s="16"/>
      <c r="E249" s="16"/>
      <c r="F249" s="16"/>
      <c r="G249" s="20">
        <v>0</v>
      </c>
      <c r="H249" s="20">
        <v>0</v>
      </c>
      <c r="I249" s="20"/>
      <c r="J249" s="20"/>
      <c r="K249" s="20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</row>
    <row r="250" spans="1:79" ht="15.75" x14ac:dyDescent="0.25">
      <c r="A250" s="18">
        <v>600100300200</v>
      </c>
      <c r="B250" s="19" t="s">
        <v>54</v>
      </c>
      <c r="C250" s="16"/>
      <c r="D250" s="16"/>
      <c r="E250" s="16"/>
      <c r="F250" s="16"/>
      <c r="G250" s="20">
        <v>0</v>
      </c>
      <c r="H250" s="20">
        <v>0</v>
      </c>
      <c r="I250" s="20"/>
      <c r="J250" s="20"/>
      <c r="K250" s="20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</row>
    <row r="251" spans="1:79" ht="15.75" x14ac:dyDescent="0.25">
      <c r="A251" s="18">
        <v>600100300300</v>
      </c>
      <c r="B251" s="19" t="s">
        <v>55</v>
      </c>
      <c r="C251" s="18"/>
      <c r="D251" s="18">
        <v>16143</v>
      </c>
      <c r="E251" s="18">
        <v>18090</v>
      </c>
      <c r="F251" s="18">
        <v>35473</v>
      </c>
      <c r="G251" s="18">
        <f>+G253+G252</f>
        <v>42484</v>
      </c>
      <c r="H251" s="18">
        <f t="shared" ref="H251" si="30">+H253+H252</f>
        <v>33486</v>
      </c>
      <c r="I251" s="18">
        <v>27549</v>
      </c>
      <c r="J251" s="18">
        <v>29003.190000000002</v>
      </c>
      <c r="K251" s="25">
        <v>27549</v>
      </c>
      <c r="L251" s="18">
        <v>0</v>
      </c>
      <c r="M251" s="18">
        <v>0</v>
      </c>
      <c r="N251" s="18">
        <v>0</v>
      </c>
      <c r="O251" s="18">
        <v>16000</v>
      </c>
      <c r="P251" s="18">
        <v>0</v>
      </c>
      <c r="Q251" s="18">
        <v>0</v>
      </c>
      <c r="R251" s="18">
        <v>0</v>
      </c>
      <c r="S251" s="18">
        <v>10000</v>
      </c>
      <c r="T251" s="18">
        <v>1549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</row>
    <row r="252" spans="1:79" ht="15.75" x14ac:dyDescent="0.25">
      <c r="A252" s="16">
        <v>6001003003000020</v>
      </c>
      <c r="B252" s="17" t="s">
        <v>56</v>
      </c>
      <c r="C252" s="16"/>
      <c r="D252" s="16">
        <v>14816</v>
      </c>
      <c r="E252" s="16">
        <v>18090</v>
      </c>
      <c r="F252" s="16">
        <v>9620</v>
      </c>
      <c r="G252" s="20">
        <v>8899</v>
      </c>
      <c r="H252" s="20">
        <v>8564</v>
      </c>
      <c r="I252" s="20">
        <v>10000</v>
      </c>
      <c r="J252" s="16">
        <v>8564.4</v>
      </c>
      <c r="K252" s="20">
        <v>10000</v>
      </c>
      <c r="L252" s="16"/>
      <c r="M252" s="16"/>
      <c r="N252" s="16"/>
      <c r="O252" s="16">
        <v>0</v>
      </c>
      <c r="P252" s="16"/>
      <c r="Q252" s="16"/>
      <c r="R252" s="16"/>
      <c r="S252" s="16">
        <v>10000</v>
      </c>
      <c r="T252" s="16"/>
      <c r="U252" s="16"/>
      <c r="V252" s="16"/>
      <c r="W252" s="16"/>
      <c r="X252" s="16"/>
      <c r="Y252" s="16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</row>
    <row r="253" spans="1:79" ht="15.75" x14ac:dyDescent="0.25">
      <c r="A253" s="16">
        <v>6001003003000050</v>
      </c>
      <c r="B253" s="17" t="s">
        <v>57</v>
      </c>
      <c r="C253" s="16"/>
      <c r="D253" s="16">
        <v>1327</v>
      </c>
      <c r="E253" s="16">
        <v>0</v>
      </c>
      <c r="F253" s="16">
        <v>25854</v>
      </c>
      <c r="G253" s="20">
        <v>33585</v>
      </c>
      <c r="H253" s="20">
        <v>24922</v>
      </c>
      <c r="I253" s="20">
        <v>17549</v>
      </c>
      <c r="J253" s="16">
        <v>20438.79</v>
      </c>
      <c r="K253" s="20">
        <v>17549</v>
      </c>
      <c r="L253" s="16"/>
      <c r="M253" s="16"/>
      <c r="N253" s="16"/>
      <c r="O253" s="16">
        <v>16000</v>
      </c>
      <c r="P253" s="16"/>
      <c r="Q253" s="16"/>
      <c r="R253" s="16"/>
      <c r="S253" s="16"/>
      <c r="T253" s="16">
        <v>1549</v>
      </c>
      <c r="U253" s="16"/>
      <c r="V253" s="16"/>
      <c r="W253" s="16"/>
      <c r="X253" s="16"/>
      <c r="Y253" s="16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</row>
    <row r="254" spans="1:79" ht="15.75" x14ac:dyDescent="0.25">
      <c r="A254" s="14">
        <v>6001004</v>
      </c>
      <c r="B254" s="15" t="s">
        <v>318</v>
      </c>
      <c r="C254" s="14">
        <v>5259856</v>
      </c>
      <c r="D254" s="14">
        <v>5327376.63</v>
      </c>
      <c r="E254" s="14">
        <v>5273333</v>
      </c>
      <c r="F254" s="14">
        <v>5103199</v>
      </c>
      <c r="G254" s="14">
        <f>+G255+G267+G275</f>
        <v>4858024</v>
      </c>
      <c r="H254" s="14">
        <f>+H255+H267+H275</f>
        <v>4219613</v>
      </c>
      <c r="I254" s="14">
        <v>4825800</v>
      </c>
      <c r="J254" s="14">
        <v>4800038.3599999985</v>
      </c>
      <c r="K254" s="14">
        <v>4679268</v>
      </c>
      <c r="L254" s="14">
        <v>37800</v>
      </c>
      <c r="M254" s="14">
        <v>0</v>
      </c>
      <c r="N254" s="14">
        <v>116762</v>
      </c>
      <c r="O254" s="14">
        <v>535506</v>
      </c>
      <c r="P254" s="14">
        <v>0</v>
      </c>
      <c r="Q254" s="14">
        <v>0</v>
      </c>
      <c r="R254" s="14">
        <v>239071</v>
      </c>
      <c r="S254" s="14">
        <v>2798557</v>
      </c>
      <c r="T254" s="14">
        <v>401274</v>
      </c>
      <c r="U254" s="14">
        <v>302570</v>
      </c>
      <c r="V254" s="14">
        <v>57675</v>
      </c>
      <c r="W254" s="14">
        <v>14053</v>
      </c>
      <c r="X254" s="14">
        <v>0</v>
      </c>
      <c r="Y254" s="14">
        <v>176000</v>
      </c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</row>
    <row r="255" spans="1:79" ht="15.75" x14ac:dyDescent="0.25">
      <c r="A255" s="18">
        <v>600100400100</v>
      </c>
      <c r="B255" s="19" t="s">
        <v>58</v>
      </c>
      <c r="C255" s="18">
        <v>5259856</v>
      </c>
      <c r="D255" s="18">
        <v>3998412.2</v>
      </c>
      <c r="E255" s="18">
        <v>5273333</v>
      </c>
      <c r="F255" s="18">
        <v>3878325</v>
      </c>
      <c r="G255" s="18">
        <f>+G256+G257+G258+G259+G260+G261+G262+G263+G264+G265+G266</f>
        <v>3695564</v>
      </c>
      <c r="H255" s="18">
        <f>+H256+H257+H258+H259+H260+H261+H262+H263+H264+H265+H266</f>
        <v>3288831</v>
      </c>
      <c r="I255" s="18">
        <v>4808900</v>
      </c>
      <c r="J255" s="18">
        <v>4446155.0499999989</v>
      </c>
      <c r="K255" s="25">
        <v>4679268</v>
      </c>
      <c r="L255" s="18">
        <v>37800</v>
      </c>
      <c r="M255" s="18">
        <v>0</v>
      </c>
      <c r="N255" s="18">
        <v>116762</v>
      </c>
      <c r="O255" s="18">
        <v>535506</v>
      </c>
      <c r="P255" s="18">
        <v>0</v>
      </c>
      <c r="Q255" s="18">
        <v>0</v>
      </c>
      <c r="R255" s="18">
        <v>239071</v>
      </c>
      <c r="S255" s="18">
        <v>2798557</v>
      </c>
      <c r="T255" s="18">
        <v>401274</v>
      </c>
      <c r="U255" s="18">
        <v>302570</v>
      </c>
      <c r="V255" s="18">
        <v>57675</v>
      </c>
      <c r="W255" s="18">
        <v>14053</v>
      </c>
      <c r="X255" s="18">
        <v>0</v>
      </c>
      <c r="Y255" s="18">
        <v>176000</v>
      </c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</row>
    <row r="256" spans="1:79" ht="15.75" x14ac:dyDescent="0.25">
      <c r="A256" s="16">
        <v>6001004001000010</v>
      </c>
      <c r="B256" s="17" t="s">
        <v>59</v>
      </c>
      <c r="C256" s="16">
        <v>5002603</v>
      </c>
      <c r="D256" s="16">
        <v>3528222</v>
      </c>
      <c r="E256" s="16">
        <v>5211875</v>
      </c>
      <c r="F256" s="16">
        <v>3725201</v>
      </c>
      <c r="G256" s="20">
        <v>3546280</v>
      </c>
      <c r="H256" s="20">
        <v>3053685</v>
      </c>
      <c r="I256" s="20">
        <v>4773900</v>
      </c>
      <c r="J256" s="16">
        <v>4179526.3299999991</v>
      </c>
      <c r="K256" s="20">
        <v>4569268</v>
      </c>
      <c r="L256" s="20">
        <v>37800</v>
      </c>
      <c r="M256" s="20">
        <v>0</v>
      </c>
      <c r="N256" s="20">
        <v>116762</v>
      </c>
      <c r="O256" s="20">
        <v>525506</v>
      </c>
      <c r="P256" s="20"/>
      <c r="Q256" s="20"/>
      <c r="R256" s="20">
        <v>239071</v>
      </c>
      <c r="S256" s="20">
        <v>2718557</v>
      </c>
      <c r="T256" s="20">
        <v>381274</v>
      </c>
      <c r="U256" s="20">
        <v>302570</v>
      </c>
      <c r="V256" s="20">
        <v>57675</v>
      </c>
      <c r="W256" s="20">
        <v>14053</v>
      </c>
      <c r="X256" s="20"/>
      <c r="Y256" s="20">
        <v>176000</v>
      </c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</row>
    <row r="257" spans="1:79" ht="15.75" x14ac:dyDescent="0.25">
      <c r="A257" s="16">
        <v>6001004001000080</v>
      </c>
      <c r="B257" s="17" t="s">
        <v>60</v>
      </c>
      <c r="C257" s="16">
        <v>85000</v>
      </c>
      <c r="D257" s="16">
        <v>16234</v>
      </c>
      <c r="E257" s="16">
        <v>19500</v>
      </c>
      <c r="F257" s="16">
        <v>0</v>
      </c>
      <c r="G257" s="20">
        <v>0</v>
      </c>
      <c r="H257" s="20">
        <v>593</v>
      </c>
      <c r="I257" s="20">
        <v>25000</v>
      </c>
      <c r="J257" s="16">
        <v>360</v>
      </c>
      <c r="K257" s="20">
        <v>70000</v>
      </c>
      <c r="L257" s="20"/>
      <c r="M257" s="20"/>
      <c r="N257" s="20"/>
      <c r="O257" s="20">
        <v>10000</v>
      </c>
      <c r="P257" s="20"/>
      <c r="Q257" s="20"/>
      <c r="R257" s="20"/>
      <c r="S257" s="20">
        <v>60000</v>
      </c>
      <c r="T257" s="20">
        <v>0</v>
      </c>
      <c r="U257" s="20">
        <v>0</v>
      </c>
      <c r="V257" s="20">
        <v>0</v>
      </c>
      <c r="W257" s="20"/>
      <c r="X257" s="20"/>
      <c r="Y257" s="20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</row>
    <row r="258" spans="1:79" ht="15.75" x14ac:dyDescent="0.25">
      <c r="A258" s="16">
        <v>6001004001000080</v>
      </c>
      <c r="B258" s="17" t="s">
        <v>277</v>
      </c>
      <c r="C258" s="16">
        <v>19600</v>
      </c>
      <c r="D258" s="16">
        <v>5369</v>
      </c>
      <c r="E258" s="16">
        <v>0</v>
      </c>
      <c r="F258" s="16">
        <v>32653</v>
      </c>
      <c r="G258" s="20">
        <v>8452</v>
      </c>
      <c r="H258" s="20">
        <v>66414</v>
      </c>
      <c r="I258" s="20">
        <v>10000</v>
      </c>
      <c r="J258" s="16">
        <v>2272.5</v>
      </c>
      <c r="K258" s="20">
        <v>40000</v>
      </c>
      <c r="L258" s="20"/>
      <c r="M258" s="20"/>
      <c r="N258" s="20"/>
      <c r="O258" s="20">
        <v>0</v>
      </c>
      <c r="P258" s="20"/>
      <c r="Q258" s="20"/>
      <c r="R258" s="20"/>
      <c r="S258" s="20">
        <v>20000</v>
      </c>
      <c r="T258" s="20">
        <v>20000</v>
      </c>
      <c r="U258" s="20">
        <v>0</v>
      </c>
      <c r="V258" s="20">
        <v>0</v>
      </c>
      <c r="W258" s="20"/>
      <c r="X258" s="20"/>
      <c r="Y258" s="20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</row>
    <row r="259" spans="1:79" ht="15.75" x14ac:dyDescent="0.25">
      <c r="A259" s="16">
        <v>6001004001000090</v>
      </c>
      <c r="B259" s="17" t="s">
        <v>278</v>
      </c>
      <c r="C259" s="16">
        <v>89153</v>
      </c>
      <c r="D259" s="16">
        <v>99614</v>
      </c>
      <c r="E259" s="16">
        <v>41958</v>
      </c>
      <c r="F259" s="16">
        <v>96336</v>
      </c>
      <c r="G259" s="20">
        <v>100923</v>
      </c>
      <c r="H259" s="20">
        <v>78574</v>
      </c>
      <c r="I259" s="20">
        <v>0</v>
      </c>
      <c r="J259" s="16">
        <v>28100</v>
      </c>
      <c r="K259" s="20">
        <v>0</v>
      </c>
      <c r="L259" s="20">
        <v>0</v>
      </c>
      <c r="M259" s="20"/>
      <c r="N259" s="20">
        <v>0</v>
      </c>
      <c r="O259" s="20">
        <v>0</v>
      </c>
      <c r="P259" s="20"/>
      <c r="Q259" s="20"/>
      <c r="R259" s="20"/>
      <c r="S259" s="20">
        <v>0</v>
      </c>
      <c r="T259" s="20">
        <v>0</v>
      </c>
      <c r="U259" s="20">
        <v>0</v>
      </c>
      <c r="V259" s="20"/>
      <c r="W259" s="20"/>
      <c r="X259" s="20"/>
      <c r="Y259" s="20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</row>
    <row r="260" spans="1:79" ht="15.75" x14ac:dyDescent="0.25">
      <c r="A260" s="16">
        <v>6001004001000100</v>
      </c>
      <c r="B260" s="17" t="s">
        <v>61</v>
      </c>
      <c r="C260" s="16"/>
      <c r="D260" s="16">
        <v>-21508</v>
      </c>
      <c r="E260" s="16">
        <v>0</v>
      </c>
      <c r="F260" s="16">
        <v>9734</v>
      </c>
      <c r="G260" s="20">
        <v>19629</v>
      </c>
      <c r="H260" s="20">
        <v>35183</v>
      </c>
      <c r="I260" s="20">
        <v>0</v>
      </c>
      <c r="J260" s="16">
        <v>103572.37</v>
      </c>
      <c r="K260" s="20">
        <v>0</v>
      </c>
      <c r="L260" s="20"/>
      <c r="M260" s="20"/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0</v>
      </c>
      <c r="T260" s="20">
        <v>0</v>
      </c>
      <c r="U260" s="20">
        <v>0</v>
      </c>
      <c r="V260" s="20">
        <v>0</v>
      </c>
      <c r="W260" s="20">
        <v>0</v>
      </c>
      <c r="X260" s="20">
        <v>0</v>
      </c>
      <c r="Y260" s="20">
        <v>0</v>
      </c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</row>
    <row r="261" spans="1:79" ht="15.75" hidden="1" x14ac:dyDescent="0.25">
      <c r="A261" s="16">
        <v>6001004001000100</v>
      </c>
      <c r="B261" s="17" t="s">
        <v>279</v>
      </c>
      <c r="C261" s="16">
        <v>12000</v>
      </c>
      <c r="D261" s="16">
        <v>0</v>
      </c>
      <c r="E261" s="16">
        <v>0</v>
      </c>
      <c r="F261" s="16">
        <v>0</v>
      </c>
      <c r="G261" s="20">
        <v>0</v>
      </c>
      <c r="H261" s="20">
        <v>0</v>
      </c>
      <c r="I261" s="20">
        <v>0</v>
      </c>
      <c r="J261" s="16">
        <v>0</v>
      </c>
      <c r="K261" s="20">
        <v>0</v>
      </c>
      <c r="L261" s="16"/>
      <c r="M261" s="16"/>
      <c r="N261" s="16"/>
      <c r="O261" s="20">
        <v>0</v>
      </c>
      <c r="P261" s="16"/>
      <c r="Q261" s="16"/>
      <c r="R261" s="16"/>
      <c r="S261" s="20">
        <v>0</v>
      </c>
      <c r="T261" s="20">
        <v>0</v>
      </c>
      <c r="U261" s="16"/>
      <c r="V261" s="16"/>
      <c r="W261" s="16"/>
      <c r="X261" s="16"/>
      <c r="Y261" s="16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</row>
    <row r="262" spans="1:79" ht="15.75" hidden="1" x14ac:dyDescent="0.25">
      <c r="A262" s="16">
        <v>6001004001000110</v>
      </c>
      <c r="B262" s="17" t="s">
        <v>62</v>
      </c>
      <c r="C262" s="16"/>
      <c r="D262" s="16">
        <v>43000</v>
      </c>
      <c r="E262" s="16">
        <v>0</v>
      </c>
      <c r="F262" s="16">
        <v>0</v>
      </c>
      <c r="G262" s="20">
        <v>0</v>
      </c>
      <c r="H262" s="20">
        <v>0</v>
      </c>
      <c r="I262" s="20">
        <v>0</v>
      </c>
      <c r="J262" s="16">
        <v>0</v>
      </c>
      <c r="K262" s="20">
        <v>0</v>
      </c>
      <c r="L262" s="16"/>
      <c r="M262" s="16"/>
      <c r="N262" s="16"/>
      <c r="O262" s="20">
        <v>0</v>
      </c>
      <c r="P262" s="16"/>
      <c r="Q262" s="16"/>
      <c r="R262" s="16"/>
      <c r="S262" s="20">
        <v>0</v>
      </c>
      <c r="T262" s="20">
        <v>0</v>
      </c>
      <c r="U262" s="16"/>
      <c r="V262" s="16"/>
      <c r="W262" s="16"/>
      <c r="X262" s="16"/>
      <c r="Y262" s="16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</row>
    <row r="263" spans="1:79" ht="15.75" x14ac:dyDescent="0.25">
      <c r="A263" s="16">
        <v>6001004001000110</v>
      </c>
      <c r="B263" s="17" t="s">
        <v>280</v>
      </c>
      <c r="C263" s="16">
        <v>51500</v>
      </c>
      <c r="D263" s="16">
        <v>22511</v>
      </c>
      <c r="E263" s="16">
        <v>0</v>
      </c>
      <c r="F263" s="16">
        <v>0</v>
      </c>
      <c r="G263" s="20">
        <v>6737</v>
      </c>
      <c r="H263" s="20">
        <v>54382</v>
      </c>
      <c r="I263" s="20">
        <v>0</v>
      </c>
      <c r="J263" s="16">
        <v>12885.5</v>
      </c>
      <c r="K263" s="20">
        <v>0</v>
      </c>
      <c r="L263" s="16"/>
      <c r="M263" s="16"/>
      <c r="N263" s="16"/>
      <c r="O263" s="20">
        <v>0</v>
      </c>
      <c r="P263" s="16"/>
      <c r="Q263" s="16"/>
      <c r="R263" s="16"/>
      <c r="S263" s="20">
        <v>0</v>
      </c>
      <c r="T263" s="20">
        <v>0</v>
      </c>
      <c r="U263" s="16"/>
      <c r="V263" s="16"/>
      <c r="W263" s="16"/>
      <c r="X263" s="16"/>
      <c r="Y263" s="16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</row>
    <row r="264" spans="1:79" ht="15.75" x14ac:dyDescent="0.25">
      <c r="A264" s="16">
        <v>6001004001000120</v>
      </c>
      <c r="B264" s="17" t="s">
        <v>281</v>
      </c>
      <c r="C264" s="16"/>
      <c r="D264" s="16">
        <v>303979</v>
      </c>
      <c r="E264" s="16">
        <v>0</v>
      </c>
      <c r="F264" s="16">
        <v>0</v>
      </c>
      <c r="G264" s="20">
        <v>-1101</v>
      </c>
      <c r="H264" s="20">
        <v>0</v>
      </c>
      <c r="I264" s="20">
        <v>0</v>
      </c>
      <c r="J264" s="16">
        <v>108882.64</v>
      </c>
      <c r="K264" s="20">
        <v>0</v>
      </c>
      <c r="L264" s="16"/>
      <c r="M264" s="16"/>
      <c r="N264" s="16">
        <v>0</v>
      </c>
      <c r="O264" s="20">
        <v>0</v>
      </c>
      <c r="P264" s="16">
        <v>0</v>
      </c>
      <c r="Q264" s="16">
        <v>0</v>
      </c>
      <c r="R264" s="16">
        <v>0</v>
      </c>
      <c r="S264" s="20">
        <v>0</v>
      </c>
      <c r="T264" s="20">
        <v>0</v>
      </c>
      <c r="U264" s="16">
        <v>0</v>
      </c>
      <c r="V264" s="16">
        <v>0</v>
      </c>
      <c r="W264" s="16"/>
      <c r="X264" s="16"/>
      <c r="Y264" s="16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</row>
    <row r="265" spans="1:79" ht="15.75" hidden="1" x14ac:dyDescent="0.25">
      <c r="A265" s="16">
        <v>6001004001000120</v>
      </c>
      <c r="B265" s="17" t="s">
        <v>282</v>
      </c>
      <c r="C265" s="16"/>
      <c r="D265" s="16"/>
      <c r="E265" s="16">
        <v>0</v>
      </c>
      <c r="F265" s="16">
        <v>0</v>
      </c>
      <c r="G265" s="20">
        <v>0</v>
      </c>
      <c r="H265" s="20">
        <v>0</v>
      </c>
      <c r="I265" s="20">
        <v>0</v>
      </c>
      <c r="J265" s="16">
        <v>0</v>
      </c>
      <c r="K265" s="20">
        <v>0</v>
      </c>
      <c r="L265" s="16"/>
      <c r="M265" s="16"/>
      <c r="N265" s="16"/>
      <c r="O265" s="20">
        <v>0</v>
      </c>
      <c r="P265" s="16"/>
      <c r="Q265" s="16"/>
      <c r="R265" s="16"/>
      <c r="S265" s="20">
        <v>0</v>
      </c>
      <c r="T265" s="20">
        <v>0</v>
      </c>
      <c r="U265" s="16"/>
      <c r="V265" s="16"/>
      <c r="W265" s="16"/>
      <c r="X265" s="16"/>
      <c r="Y265" s="16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</row>
    <row r="266" spans="1:79" ht="15.75" x14ac:dyDescent="0.25">
      <c r="A266" s="16">
        <v>6001004001000120</v>
      </c>
      <c r="B266" s="17" t="s">
        <v>283</v>
      </c>
      <c r="C266" s="16"/>
      <c r="D266" s="16">
        <v>991.2</v>
      </c>
      <c r="E266" s="16">
        <v>0</v>
      </c>
      <c r="F266" s="16">
        <v>14401</v>
      </c>
      <c r="G266" s="20">
        <v>14644</v>
      </c>
      <c r="H266" s="20">
        <v>0</v>
      </c>
      <c r="I266" s="20">
        <v>0</v>
      </c>
      <c r="J266" s="16">
        <v>10555.71</v>
      </c>
      <c r="K266" s="20">
        <v>0</v>
      </c>
      <c r="L266" s="16"/>
      <c r="M266" s="16"/>
      <c r="N266" s="16"/>
      <c r="O266" s="20">
        <v>0</v>
      </c>
      <c r="P266" s="16"/>
      <c r="Q266" s="16"/>
      <c r="R266" s="16"/>
      <c r="S266" s="20">
        <v>0</v>
      </c>
      <c r="T266" s="20">
        <v>0</v>
      </c>
      <c r="U266" s="16"/>
      <c r="V266" s="16"/>
      <c r="W266" s="16"/>
      <c r="X266" s="16"/>
      <c r="Y266" s="16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</row>
    <row r="267" spans="1:79" ht="15.75" x14ac:dyDescent="0.25">
      <c r="A267" s="18">
        <v>600100400200</v>
      </c>
      <c r="B267" s="19" t="s">
        <v>63</v>
      </c>
      <c r="C267" s="18"/>
      <c r="D267" s="18">
        <v>1096212.43</v>
      </c>
      <c r="E267" s="18">
        <v>0</v>
      </c>
      <c r="F267" s="18">
        <v>1055539</v>
      </c>
      <c r="G267" s="18">
        <f>+G268+G269+G270+G271+G272+G273+G274</f>
        <v>1028949</v>
      </c>
      <c r="H267" s="18">
        <f t="shared" ref="H267" si="31">+H268+H269+H270+H271+H272+H273+H274</f>
        <v>755246</v>
      </c>
      <c r="I267" s="18">
        <v>0</v>
      </c>
      <c r="J267" s="18">
        <v>297089.05</v>
      </c>
      <c r="K267" s="25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</row>
    <row r="268" spans="1:79" ht="15.75" x14ac:dyDescent="0.25">
      <c r="A268" s="16">
        <v>6001004002000010</v>
      </c>
      <c r="B268" s="17" t="s">
        <v>64</v>
      </c>
      <c r="C268" s="16"/>
      <c r="D268" s="16">
        <v>1023594</v>
      </c>
      <c r="E268" s="16">
        <v>0</v>
      </c>
      <c r="F268" s="16">
        <v>1019495</v>
      </c>
      <c r="G268" s="20">
        <v>1001583</v>
      </c>
      <c r="H268" s="20">
        <v>742445</v>
      </c>
      <c r="I268" s="20">
        <v>0</v>
      </c>
      <c r="J268" s="16">
        <v>281971.78999999998</v>
      </c>
      <c r="K268" s="20">
        <v>0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</row>
    <row r="269" spans="1:79" ht="15.75" x14ac:dyDescent="0.25">
      <c r="A269" s="16">
        <v>6001004002000020</v>
      </c>
      <c r="B269" s="17" t="s">
        <v>284</v>
      </c>
      <c r="C269" s="16"/>
      <c r="D269" s="16"/>
      <c r="E269" s="16">
        <v>0</v>
      </c>
      <c r="F269" s="16">
        <v>0</v>
      </c>
      <c r="G269" s="20">
        <v>216</v>
      </c>
      <c r="H269" s="20">
        <v>0</v>
      </c>
      <c r="I269" s="20">
        <v>0</v>
      </c>
      <c r="J269" s="16">
        <v>1874.89</v>
      </c>
      <c r="K269" s="20">
        <v>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</row>
    <row r="270" spans="1:79" ht="15.75" hidden="1" x14ac:dyDescent="0.25">
      <c r="A270" s="16">
        <v>6001004002000020</v>
      </c>
      <c r="B270" s="17" t="s">
        <v>285</v>
      </c>
      <c r="C270" s="16"/>
      <c r="D270" s="16">
        <v>48355</v>
      </c>
      <c r="E270" s="16">
        <v>0</v>
      </c>
      <c r="F270" s="16">
        <v>0</v>
      </c>
      <c r="G270" s="20">
        <v>0</v>
      </c>
      <c r="H270" s="20">
        <v>0</v>
      </c>
      <c r="I270" s="20">
        <v>0</v>
      </c>
      <c r="J270" s="16">
        <v>0</v>
      </c>
      <c r="K270" s="20">
        <v>0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</row>
    <row r="271" spans="1:79" ht="15.75" x14ac:dyDescent="0.25">
      <c r="A271" s="16">
        <v>6001004002000020</v>
      </c>
      <c r="B271" s="17" t="s">
        <v>286</v>
      </c>
      <c r="C271" s="16"/>
      <c r="D271" s="16"/>
      <c r="E271" s="16">
        <v>0</v>
      </c>
      <c r="F271" s="16">
        <v>0</v>
      </c>
      <c r="G271" s="20">
        <v>3264</v>
      </c>
      <c r="H271" s="20">
        <v>0</v>
      </c>
      <c r="I271" s="20">
        <v>0</v>
      </c>
      <c r="J271" s="16">
        <v>3160.14</v>
      </c>
      <c r="K271" s="20">
        <v>0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</row>
    <row r="272" spans="1:79" ht="15.75" x14ac:dyDescent="0.25">
      <c r="A272" s="16">
        <v>6001004002000020</v>
      </c>
      <c r="B272" s="17" t="s">
        <v>287</v>
      </c>
      <c r="C272" s="16"/>
      <c r="D272" s="16">
        <v>278.43</v>
      </c>
      <c r="E272" s="16">
        <v>0</v>
      </c>
      <c r="F272" s="16">
        <v>2043</v>
      </c>
      <c r="G272" s="20">
        <v>306</v>
      </c>
      <c r="H272" s="20">
        <v>-2557</v>
      </c>
      <c r="I272" s="20">
        <v>0</v>
      </c>
      <c r="J272" s="16">
        <v>96.63</v>
      </c>
      <c r="K272" s="20">
        <v>0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</row>
    <row r="273" spans="1:79" ht="15.75" x14ac:dyDescent="0.25">
      <c r="A273" s="16">
        <v>6001004002000050</v>
      </c>
      <c r="B273" s="17" t="s">
        <v>288</v>
      </c>
      <c r="C273" s="16"/>
      <c r="D273" s="16">
        <v>19095</v>
      </c>
      <c r="E273" s="16">
        <v>0</v>
      </c>
      <c r="F273" s="16">
        <v>17557</v>
      </c>
      <c r="G273" s="20">
        <v>4072</v>
      </c>
      <c r="H273" s="20">
        <v>0</v>
      </c>
      <c r="I273" s="20">
        <v>0</v>
      </c>
      <c r="J273" s="16">
        <v>-711.34</v>
      </c>
      <c r="K273" s="20">
        <v>0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</row>
    <row r="274" spans="1:79" ht="15.75" x14ac:dyDescent="0.25">
      <c r="A274" s="16">
        <v>6001004002000060</v>
      </c>
      <c r="B274" s="17" t="s">
        <v>65</v>
      </c>
      <c r="C274" s="16"/>
      <c r="D274" s="16">
        <v>4890</v>
      </c>
      <c r="E274" s="16">
        <v>0</v>
      </c>
      <c r="F274" s="16">
        <v>16444</v>
      </c>
      <c r="G274" s="20">
        <v>19508</v>
      </c>
      <c r="H274" s="20">
        <v>15358</v>
      </c>
      <c r="I274" s="20">
        <v>0</v>
      </c>
      <c r="J274" s="16">
        <v>10696.94</v>
      </c>
      <c r="K274" s="20">
        <v>0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</row>
    <row r="275" spans="1:79" ht="15.75" x14ac:dyDescent="0.25">
      <c r="A275" s="14">
        <v>600100400300</v>
      </c>
      <c r="B275" s="15" t="s">
        <v>66</v>
      </c>
      <c r="C275" s="14"/>
      <c r="D275" s="14">
        <v>232752</v>
      </c>
      <c r="E275" s="14">
        <v>0</v>
      </c>
      <c r="F275" s="14">
        <v>169335</v>
      </c>
      <c r="G275" s="14">
        <f>+G276+G277</f>
        <v>133511</v>
      </c>
      <c r="H275" s="14">
        <f t="shared" ref="H275" si="32">+H276+H277</f>
        <v>175536</v>
      </c>
      <c r="I275" s="14">
        <v>16900</v>
      </c>
      <c r="J275" s="14">
        <v>56794.26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</row>
    <row r="276" spans="1:79" ht="15.75" x14ac:dyDescent="0.25">
      <c r="A276" s="16">
        <v>6001004003000010</v>
      </c>
      <c r="B276" s="17" t="s">
        <v>67</v>
      </c>
      <c r="C276" s="16"/>
      <c r="D276" s="16">
        <v>232752</v>
      </c>
      <c r="E276" s="16">
        <v>0</v>
      </c>
      <c r="F276" s="16">
        <v>169335</v>
      </c>
      <c r="G276" s="20">
        <v>133511</v>
      </c>
      <c r="H276" s="20">
        <v>175536</v>
      </c>
      <c r="I276" s="20">
        <v>16900</v>
      </c>
      <c r="J276" s="16">
        <v>56794.26</v>
      </c>
      <c r="K276" s="20">
        <v>0</v>
      </c>
      <c r="L276" s="16"/>
      <c r="M276" s="16"/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</row>
    <row r="277" spans="1:79" ht="15.75" hidden="1" x14ac:dyDescent="0.25">
      <c r="A277" s="16">
        <v>6001004003000050</v>
      </c>
      <c r="B277" s="17" t="s">
        <v>68</v>
      </c>
      <c r="C277" s="16"/>
      <c r="D277" s="16"/>
      <c r="E277" s="16">
        <v>0</v>
      </c>
      <c r="F277" s="16">
        <v>0</v>
      </c>
      <c r="G277" s="20">
        <v>0</v>
      </c>
      <c r="H277" s="20">
        <v>0</v>
      </c>
      <c r="I277" s="20">
        <v>0</v>
      </c>
      <c r="J277" s="16">
        <v>0</v>
      </c>
      <c r="K277" s="20">
        <v>0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</row>
    <row r="278" spans="1:79" ht="15.75" x14ac:dyDescent="0.25">
      <c r="A278" s="14">
        <v>6001005</v>
      </c>
      <c r="B278" s="15" t="s">
        <v>69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</row>
    <row r="279" spans="1:79" ht="15.75" x14ac:dyDescent="0.25">
      <c r="A279" s="18">
        <v>600100500100</v>
      </c>
      <c r="B279" s="19" t="s">
        <v>70</v>
      </c>
      <c r="C279" s="18"/>
      <c r="D279" s="18">
        <v>485</v>
      </c>
      <c r="E279" s="18">
        <v>0</v>
      </c>
      <c r="F279" s="18">
        <v>1940</v>
      </c>
      <c r="G279" s="18">
        <v>1940</v>
      </c>
      <c r="H279" s="25">
        <v>1940</v>
      </c>
      <c r="I279" s="25">
        <v>2000</v>
      </c>
      <c r="J279" s="18">
        <v>1940</v>
      </c>
      <c r="K279" s="25">
        <v>2000</v>
      </c>
      <c r="L279" s="18"/>
      <c r="M279" s="18"/>
      <c r="N279" s="18"/>
      <c r="O279" s="18"/>
      <c r="P279" s="18"/>
      <c r="Q279" s="18"/>
      <c r="R279" s="18"/>
      <c r="S279" s="18"/>
      <c r="T279" s="18">
        <v>2000</v>
      </c>
      <c r="U279" s="18"/>
      <c r="V279" s="18"/>
      <c r="W279" s="18"/>
      <c r="X279" s="18"/>
      <c r="Y279" s="18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</row>
    <row r="280" spans="1:79" ht="15.75" x14ac:dyDescent="0.25">
      <c r="A280" s="18">
        <v>600100500200</v>
      </c>
      <c r="B280" s="19" t="s">
        <v>71</v>
      </c>
      <c r="C280" s="18">
        <v>304000</v>
      </c>
      <c r="D280" s="18">
        <v>306894</v>
      </c>
      <c r="E280" s="18">
        <v>304000</v>
      </c>
      <c r="F280" s="18">
        <v>349470</v>
      </c>
      <c r="G280" s="18">
        <f>+G281</f>
        <v>369479</v>
      </c>
      <c r="H280" s="18">
        <f t="shared" ref="H280" si="33">+H281</f>
        <v>371356</v>
      </c>
      <c r="I280" s="18">
        <v>420000</v>
      </c>
      <c r="J280" s="25">
        <v>395000</v>
      </c>
      <c r="K280" s="25">
        <v>405000</v>
      </c>
      <c r="L280" s="18">
        <v>0</v>
      </c>
      <c r="M280" s="18">
        <v>0</v>
      </c>
      <c r="N280" s="18">
        <v>0</v>
      </c>
      <c r="O280" s="18">
        <v>250000</v>
      </c>
      <c r="P280" s="18">
        <v>0</v>
      </c>
      <c r="Q280" s="18">
        <v>0</v>
      </c>
      <c r="R280" s="18">
        <v>0</v>
      </c>
      <c r="S280" s="18">
        <v>0</v>
      </c>
      <c r="T280" s="18">
        <v>155000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</row>
    <row r="281" spans="1:79" ht="15.75" x14ac:dyDescent="0.25">
      <c r="A281" s="16">
        <v>6001005002000000</v>
      </c>
      <c r="B281" s="17" t="s">
        <v>289</v>
      </c>
      <c r="C281" s="16">
        <v>304000</v>
      </c>
      <c r="D281" s="16">
        <v>306894</v>
      </c>
      <c r="E281" s="16">
        <v>304000</v>
      </c>
      <c r="F281" s="16">
        <v>349470</v>
      </c>
      <c r="G281" s="20">
        <v>369479</v>
      </c>
      <c r="H281" s="20">
        <v>371356</v>
      </c>
      <c r="I281" s="20">
        <v>420000</v>
      </c>
      <c r="J281" s="16">
        <v>395000</v>
      </c>
      <c r="K281" s="20">
        <v>405000</v>
      </c>
      <c r="L281" s="20">
        <v>0</v>
      </c>
      <c r="M281" s="20">
        <v>0</v>
      </c>
      <c r="N281" s="20">
        <v>0</v>
      </c>
      <c r="O281" s="20">
        <v>250000</v>
      </c>
      <c r="P281" s="20">
        <v>0</v>
      </c>
      <c r="Q281" s="20">
        <v>0</v>
      </c>
      <c r="R281" s="20">
        <v>0</v>
      </c>
      <c r="S281" s="20">
        <v>0</v>
      </c>
      <c r="T281" s="20">
        <v>155000</v>
      </c>
      <c r="U281" s="20">
        <v>0</v>
      </c>
      <c r="V281" s="20">
        <v>0</v>
      </c>
      <c r="W281" s="20">
        <v>0</v>
      </c>
      <c r="X281" s="20">
        <v>0</v>
      </c>
      <c r="Y281" s="20">
        <v>0</v>
      </c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</row>
    <row r="282" spans="1:79" ht="15.75" x14ac:dyDescent="0.25">
      <c r="A282" s="18">
        <v>600100500300</v>
      </c>
      <c r="B282" s="19" t="s">
        <v>72</v>
      </c>
      <c r="C282" s="18"/>
      <c r="D282" s="18"/>
      <c r="E282" s="16"/>
      <c r="F282" s="16"/>
      <c r="G282" s="18"/>
      <c r="H282" s="18">
        <v>0</v>
      </c>
      <c r="I282" s="18"/>
      <c r="J282" s="18"/>
      <c r="K282" s="18"/>
      <c r="L282" s="18"/>
      <c r="M282" s="18"/>
      <c r="N282" s="25"/>
      <c r="O282" s="25"/>
      <c r="P282" s="25"/>
      <c r="Q282" s="25"/>
      <c r="R282" s="25"/>
      <c r="S282" s="25"/>
      <c r="T282" s="25"/>
      <c r="U282" s="25"/>
      <c r="V282" s="25"/>
      <c r="W282" s="18"/>
      <c r="X282" s="18"/>
      <c r="Y282" s="18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</row>
    <row r="283" spans="1:79" ht="15.75" x14ac:dyDescent="0.25">
      <c r="A283" s="14">
        <v>6001006</v>
      </c>
      <c r="B283" s="15" t="s">
        <v>290</v>
      </c>
      <c r="C283" s="14"/>
      <c r="D283" s="14"/>
      <c r="E283" s="14"/>
      <c r="F283" s="14"/>
      <c r="G283" s="14"/>
      <c r="H283" s="14"/>
      <c r="I283" s="14"/>
      <c r="J283" s="14"/>
      <c r="K283" s="99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</row>
    <row r="284" spans="1:79" ht="15.75" x14ac:dyDescent="0.25">
      <c r="A284" s="18">
        <v>600100600100</v>
      </c>
      <c r="B284" s="19" t="s">
        <v>290</v>
      </c>
      <c r="C284" s="18"/>
      <c r="D284" s="18">
        <v>-28111</v>
      </c>
      <c r="E284" s="18">
        <v>35000</v>
      </c>
      <c r="F284" s="18">
        <v>-29171</v>
      </c>
      <c r="G284" s="18">
        <f>+G285</f>
        <v>-30455</v>
      </c>
      <c r="H284" s="18">
        <f t="shared" ref="H284" si="34">+H285</f>
        <v>-847</v>
      </c>
      <c r="I284" s="18">
        <v>5000</v>
      </c>
      <c r="J284" s="18">
        <v>-14819.300000000007</v>
      </c>
      <c r="K284" s="98">
        <v>11000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11000</v>
      </c>
      <c r="X284" s="18">
        <v>0</v>
      </c>
      <c r="Y284" s="18">
        <v>0</v>
      </c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</row>
    <row r="285" spans="1:79" ht="15.75" x14ac:dyDescent="0.25">
      <c r="A285" s="16">
        <v>6001006001000050</v>
      </c>
      <c r="B285" s="17" t="s">
        <v>291</v>
      </c>
      <c r="C285" s="16"/>
      <c r="D285" s="16">
        <v>-28111</v>
      </c>
      <c r="E285" s="16">
        <v>35000</v>
      </c>
      <c r="F285" s="16">
        <v>-29171</v>
      </c>
      <c r="G285" s="20">
        <v>-30455</v>
      </c>
      <c r="H285" s="20">
        <v>-847</v>
      </c>
      <c r="I285" s="20">
        <v>-25000</v>
      </c>
      <c r="J285" s="16">
        <v>-46121.600000000006</v>
      </c>
      <c r="K285" s="96">
        <v>-35000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>
        <v>-35000</v>
      </c>
      <c r="X285" s="16"/>
      <c r="Y285" s="16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</row>
    <row r="286" spans="1:79" ht="15.75" x14ac:dyDescent="0.25">
      <c r="A286" s="16">
        <v>6001006001000050</v>
      </c>
      <c r="B286" s="17" t="s">
        <v>292</v>
      </c>
      <c r="C286" s="16"/>
      <c r="D286" s="16"/>
      <c r="E286" s="16">
        <v>0</v>
      </c>
      <c r="F286" s="16">
        <v>0</v>
      </c>
      <c r="G286" s="20">
        <v>0</v>
      </c>
      <c r="H286" s="20">
        <v>0</v>
      </c>
      <c r="I286" s="20">
        <v>30000</v>
      </c>
      <c r="J286" s="16">
        <v>31302.3</v>
      </c>
      <c r="K286" s="96">
        <v>46000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>
        <v>46000</v>
      </c>
      <c r="X286" s="16"/>
      <c r="Y286" s="16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</row>
    <row r="287" spans="1:79" ht="15.75" x14ac:dyDescent="0.25">
      <c r="A287" s="14">
        <v>6001007</v>
      </c>
      <c r="B287" s="15" t="s">
        <v>73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</row>
    <row r="288" spans="1:79" ht="15.75" x14ac:dyDescent="0.25">
      <c r="A288" s="18">
        <v>600100700100</v>
      </c>
      <c r="B288" s="19" t="s">
        <v>74</v>
      </c>
      <c r="C288" s="18"/>
      <c r="D288" s="18">
        <v>100000</v>
      </c>
      <c r="E288" s="18">
        <v>150000</v>
      </c>
      <c r="F288" s="18">
        <v>100000</v>
      </c>
      <c r="G288" s="18">
        <f>+G289</f>
        <v>150000</v>
      </c>
      <c r="H288" s="18">
        <f>+H289+H290</f>
        <v>275000</v>
      </c>
      <c r="I288" s="18">
        <v>100000</v>
      </c>
      <c r="J288" s="18">
        <v>0</v>
      </c>
      <c r="K288" s="25">
        <v>100000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100000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</row>
    <row r="289" spans="1:79" ht="15.75" x14ac:dyDescent="0.25">
      <c r="A289" s="16">
        <v>6001007001000010</v>
      </c>
      <c r="B289" s="17" t="s">
        <v>327</v>
      </c>
      <c r="C289" s="16"/>
      <c r="D289" s="16">
        <v>100000</v>
      </c>
      <c r="E289" s="16">
        <v>150000</v>
      </c>
      <c r="F289" s="16">
        <v>100000</v>
      </c>
      <c r="G289" s="20">
        <v>150000</v>
      </c>
      <c r="H289" s="20">
        <v>250000</v>
      </c>
      <c r="I289" s="20">
        <v>100000</v>
      </c>
      <c r="J289" s="16">
        <v>0</v>
      </c>
      <c r="K289" s="20">
        <v>100000</v>
      </c>
      <c r="L289" s="16"/>
      <c r="M289" s="16"/>
      <c r="N289" s="16"/>
      <c r="O289" s="16"/>
      <c r="P289" s="16"/>
      <c r="Q289" s="16"/>
      <c r="R289" s="16"/>
      <c r="S289" s="20"/>
      <c r="T289" s="20">
        <v>100000</v>
      </c>
      <c r="U289" s="20"/>
      <c r="V289" s="16"/>
      <c r="W289" s="16"/>
      <c r="X289" s="16"/>
      <c r="Y289" s="16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</row>
    <row r="290" spans="1:79" ht="15.75" hidden="1" x14ac:dyDescent="0.25">
      <c r="A290" s="16"/>
      <c r="B290" s="17" t="s">
        <v>336</v>
      </c>
      <c r="C290" s="16"/>
      <c r="D290" s="16"/>
      <c r="E290" s="16"/>
      <c r="F290" s="16"/>
      <c r="G290" s="20"/>
      <c r="H290" s="20">
        <v>25000</v>
      </c>
      <c r="I290" s="20">
        <v>0</v>
      </c>
      <c r="J290" s="16">
        <v>0</v>
      </c>
      <c r="K290" s="20">
        <v>0</v>
      </c>
      <c r="L290" s="16"/>
      <c r="M290" s="16"/>
      <c r="N290" s="16"/>
      <c r="O290" s="16"/>
      <c r="P290" s="16"/>
      <c r="Q290" s="16"/>
      <c r="R290" s="16"/>
      <c r="S290" s="20"/>
      <c r="T290" s="20"/>
      <c r="U290" s="20"/>
      <c r="V290" s="16"/>
      <c r="W290" s="16"/>
      <c r="X290" s="16"/>
      <c r="Y290" s="16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</row>
    <row r="291" spans="1:79" ht="15.75" hidden="1" x14ac:dyDescent="0.25">
      <c r="A291" s="18">
        <v>600100700200</v>
      </c>
      <c r="B291" s="19" t="s">
        <v>75</v>
      </c>
      <c r="C291" s="18"/>
      <c r="D291" s="18"/>
      <c r="E291" s="18"/>
      <c r="F291" s="18">
        <v>0</v>
      </c>
      <c r="G291" s="18">
        <v>0</v>
      </c>
      <c r="H291" s="18">
        <v>0</v>
      </c>
      <c r="I291" s="18">
        <v>0</v>
      </c>
      <c r="J291" s="16">
        <v>0</v>
      </c>
      <c r="K291" s="18">
        <v>0</v>
      </c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</row>
    <row r="292" spans="1:79" ht="15.75" hidden="1" x14ac:dyDescent="0.25">
      <c r="A292" s="18">
        <v>600100700300</v>
      </c>
      <c r="B292" s="19" t="s">
        <v>76</v>
      </c>
      <c r="C292" s="18"/>
      <c r="D292" s="18"/>
      <c r="E292" s="18"/>
      <c r="F292" s="18">
        <v>0</v>
      </c>
      <c r="G292" s="18">
        <v>0</v>
      </c>
      <c r="H292" s="18">
        <v>0</v>
      </c>
      <c r="I292" s="18">
        <v>0</v>
      </c>
      <c r="J292" s="16">
        <v>0</v>
      </c>
      <c r="K292" s="18">
        <v>0</v>
      </c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</row>
    <row r="293" spans="1:79" ht="15.75" x14ac:dyDescent="0.25">
      <c r="A293" s="14">
        <v>6001008</v>
      </c>
      <c r="B293" s="15" t="s">
        <v>77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</row>
    <row r="294" spans="1:79" ht="15.75" x14ac:dyDescent="0.25">
      <c r="A294" s="18">
        <v>600100800100</v>
      </c>
      <c r="B294" s="19" t="s">
        <v>78</v>
      </c>
      <c r="C294" s="18"/>
      <c r="D294" s="18">
        <v>12237</v>
      </c>
      <c r="E294" s="18">
        <v>0</v>
      </c>
      <c r="F294" s="18">
        <v>0</v>
      </c>
      <c r="G294" s="18">
        <v>0</v>
      </c>
      <c r="H294" s="25">
        <v>0</v>
      </c>
      <c r="I294" s="25">
        <v>0</v>
      </c>
      <c r="J294" s="25"/>
      <c r="K294" s="25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</row>
    <row r="295" spans="1:79" ht="15.75" x14ac:dyDescent="0.25">
      <c r="A295" s="18">
        <v>6001008001000020</v>
      </c>
      <c r="B295" s="17" t="s">
        <v>317</v>
      </c>
      <c r="C295" s="16">
        <v>0</v>
      </c>
      <c r="D295" s="16">
        <v>12237</v>
      </c>
      <c r="E295" s="16">
        <v>0</v>
      </c>
      <c r="F295" s="16">
        <v>0</v>
      </c>
      <c r="G295" s="20">
        <v>0</v>
      </c>
      <c r="H295" s="20">
        <v>0</v>
      </c>
      <c r="I295" s="20">
        <v>0</v>
      </c>
      <c r="J295" s="16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  <c r="X295" s="20">
        <v>0</v>
      </c>
      <c r="Y295" s="20">
        <v>0</v>
      </c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</row>
    <row r="296" spans="1:79" ht="15.75" x14ac:dyDescent="0.25">
      <c r="A296" s="18">
        <v>600100800200</v>
      </c>
      <c r="B296" s="19" t="s">
        <v>79</v>
      </c>
      <c r="C296" s="18">
        <v>63500</v>
      </c>
      <c r="D296" s="18">
        <v>35872.43</v>
      </c>
      <c r="E296" s="18">
        <v>37100</v>
      </c>
      <c r="F296" s="18">
        <v>18653</v>
      </c>
      <c r="G296" s="18">
        <f>+G297+G298+G299+G300</f>
        <v>137575</v>
      </c>
      <c r="H296" s="18">
        <f t="shared" ref="H296" si="35">+H297+H298+H299+H300</f>
        <v>40958</v>
      </c>
      <c r="I296" s="18">
        <v>27500</v>
      </c>
      <c r="J296" s="18">
        <v>97232.06</v>
      </c>
      <c r="K296" s="25">
        <v>27000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26000</v>
      </c>
      <c r="U296" s="18">
        <v>1000</v>
      </c>
      <c r="V296" s="18">
        <v>0</v>
      </c>
      <c r="W296" s="18">
        <v>0</v>
      </c>
      <c r="X296" s="18">
        <v>0</v>
      </c>
      <c r="Y296" s="18">
        <v>0</v>
      </c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</row>
    <row r="297" spans="1:79" ht="15.75" x14ac:dyDescent="0.25">
      <c r="A297" s="16">
        <v>6001008002000040</v>
      </c>
      <c r="B297" s="17" t="s">
        <v>80</v>
      </c>
      <c r="C297" s="16">
        <v>30000</v>
      </c>
      <c r="D297" s="16">
        <v>0</v>
      </c>
      <c r="E297" s="16">
        <v>0</v>
      </c>
      <c r="F297" s="16">
        <v>223</v>
      </c>
      <c r="G297" s="20">
        <v>211</v>
      </c>
      <c r="H297" s="20">
        <v>565</v>
      </c>
      <c r="I297" s="20">
        <v>0</v>
      </c>
      <c r="J297" s="16">
        <v>0</v>
      </c>
      <c r="K297" s="20">
        <v>0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20">
        <v>0</v>
      </c>
      <c r="V297" s="16"/>
      <c r="W297" s="16"/>
      <c r="X297" s="16"/>
      <c r="Y297" s="16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</row>
    <row r="298" spans="1:79" ht="15.75" x14ac:dyDescent="0.25">
      <c r="A298" s="16">
        <v>6001008002000060</v>
      </c>
      <c r="B298" s="17" t="s">
        <v>81</v>
      </c>
      <c r="C298" s="16">
        <v>3500</v>
      </c>
      <c r="D298" s="16">
        <v>2252</v>
      </c>
      <c r="E298" s="16">
        <v>3000</v>
      </c>
      <c r="F298" s="16">
        <v>2307</v>
      </c>
      <c r="G298" s="20">
        <v>2372</v>
      </c>
      <c r="H298" s="20">
        <v>1273</v>
      </c>
      <c r="I298" s="20">
        <v>4000</v>
      </c>
      <c r="J298" s="16">
        <v>528.41999999999996</v>
      </c>
      <c r="K298" s="96">
        <v>1500</v>
      </c>
      <c r="L298" s="16"/>
      <c r="M298" s="16"/>
      <c r="N298" s="16"/>
      <c r="O298" s="16"/>
      <c r="P298" s="16"/>
      <c r="Q298" s="16"/>
      <c r="R298" s="16"/>
      <c r="S298" s="20"/>
      <c r="T298" s="20">
        <v>500</v>
      </c>
      <c r="U298" s="20">
        <v>1000</v>
      </c>
      <c r="V298" s="16"/>
      <c r="W298" s="16"/>
      <c r="X298" s="16"/>
      <c r="Y298" s="16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</row>
    <row r="299" spans="1:79" ht="15.75" x14ac:dyDescent="0.25">
      <c r="A299" s="16">
        <v>6001008002000090</v>
      </c>
      <c r="B299" s="17" t="s">
        <v>82</v>
      </c>
      <c r="C299" s="16">
        <v>30000</v>
      </c>
      <c r="D299" s="16">
        <v>30674</v>
      </c>
      <c r="E299" s="16">
        <v>34100</v>
      </c>
      <c r="F299" s="16">
        <v>13177</v>
      </c>
      <c r="G299" s="20">
        <v>114583</v>
      </c>
      <c r="H299" s="20">
        <v>36174</v>
      </c>
      <c r="I299" s="20">
        <v>20000</v>
      </c>
      <c r="J299" s="16">
        <v>74249.7</v>
      </c>
      <c r="K299" s="96">
        <v>22000</v>
      </c>
      <c r="L299" s="16"/>
      <c r="M299" s="16"/>
      <c r="N299" s="16"/>
      <c r="O299" s="16"/>
      <c r="P299" s="16"/>
      <c r="Q299" s="16"/>
      <c r="R299" s="16"/>
      <c r="S299" s="20"/>
      <c r="T299" s="20">
        <v>22000</v>
      </c>
      <c r="U299" s="20">
        <v>0</v>
      </c>
      <c r="V299" s="16"/>
      <c r="W299" s="16"/>
      <c r="X299" s="16"/>
      <c r="Y299" s="16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</row>
    <row r="300" spans="1:79" ht="15.75" x14ac:dyDescent="0.25">
      <c r="A300" s="16">
        <v>6001008002000090</v>
      </c>
      <c r="B300" s="17" t="s">
        <v>309</v>
      </c>
      <c r="C300" s="16">
        <v>0</v>
      </c>
      <c r="D300" s="16">
        <v>2946.43</v>
      </c>
      <c r="E300" s="16">
        <v>0</v>
      </c>
      <c r="F300" s="16">
        <v>2946</v>
      </c>
      <c r="G300" s="20">
        <v>20409</v>
      </c>
      <c r="H300" s="20">
        <v>2946</v>
      </c>
      <c r="I300" s="20">
        <v>3500</v>
      </c>
      <c r="J300" s="16">
        <v>0</v>
      </c>
      <c r="K300" s="20">
        <v>3500</v>
      </c>
      <c r="L300" s="16"/>
      <c r="M300" s="16"/>
      <c r="N300" s="16"/>
      <c r="O300" s="16"/>
      <c r="P300" s="16"/>
      <c r="Q300" s="16"/>
      <c r="R300" s="16"/>
      <c r="S300" s="20"/>
      <c r="T300" s="20">
        <v>3500</v>
      </c>
      <c r="U300" s="20">
        <v>0</v>
      </c>
      <c r="V300" s="16"/>
      <c r="W300" s="16"/>
      <c r="X300" s="16"/>
      <c r="Y300" s="16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</row>
    <row r="301" spans="1:79" ht="15.75" x14ac:dyDescent="0.25">
      <c r="A301" s="16"/>
      <c r="B301" s="17" t="s">
        <v>403</v>
      </c>
      <c r="C301" s="16"/>
      <c r="D301" s="16"/>
      <c r="E301" s="16"/>
      <c r="F301" s="16"/>
      <c r="G301" s="20"/>
      <c r="H301" s="20"/>
      <c r="I301" s="20"/>
      <c r="J301" s="16">
        <v>22453.94</v>
      </c>
      <c r="K301" s="20"/>
      <c r="L301" s="16"/>
      <c r="M301" s="16"/>
      <c r="N301" s="16"/>
      <c r="O301" s="16"/>
      <c r="P301" s="16"/>
      <c r="Q301" s="16"/>
      <c r="R301" s="16"/>
      <c r="S301" s="20"/>
      <c r="T301" s="20">
        <v>0</v>
      </c>
      <c r="U301" s="20">
        <v>0</v>
      </c>
      <c r="V301" s="16"/>
      <c r="W301" s="16"/>
      <c r="X301" s="16"/>
      <c r="Y301" s="16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</row>
    <row r="302" spans="1:79" ht="15.75" x14ac:dyDescent="0.25">
      <c r="A302" s="18">
        <v>600100800300</v>
      </c>
      <c r="B302" s="19" t="s">
        <v>83</v>
      </c>
      <c r="C302" s="18">
        <v>265600</v>
      </c>
      <c r="D302" s="18">
        <v>104380.45999999999</v>
      </c>
      <c r="E302" s="18">
        <v>164000</v>
      </c>
      <c r="F302" s="18">
        <v>20495</v>
      </c>
      <c r="G302" s="18">
        <f>+G303+G304+G305+G306+G307+G308+G309+G310+G311+G312+G313+G314+G315</f>
        <v>85143</v>
      </c>
      <c r="H302" s="18">
        <f>+H303+H304+H305+H306+H307+H308+H309+H310+H311+H312+H313+H314+H315</f>
        <v>130834</v>
      </c>
      <c r="I302" s="18">
        <v>94500</v>
      </c>
      <c r="J302" s="18">
        <v>97783.659999999989</v>
      </c>
      <c r="K302" s="25">
        <v>62500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2500</v>
      </c>
      <c r="S302" s="18">
        <v>2500</v>
      </c>
      <c r="T302" s="18">
        <v>56000</v>
      </c>
      <c r="U302" s="18">
        <v>1500</v>
      </c>
      <c r="V302" s="18">
        <v>0</v>
      </c>
      <c r="W302" s="18">
        <v>0</v>
      </c>
      <c r="X302" s="18">
        <v>0</v>
      </c>
      <c r="Y302" s="18">
        <v>0</v>
      </c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</row>
    <row r="303" spans="1:79" ht="15.75" x14ac:dyDescent="0.25">
      <c r="A303" s="16">
        <v>6001008003000030</v>
      </c>
      <c r="B303" s="17" t="s">
        <v>293</v>
      </c>
      <c r="C303" s="16">
        <v>1000</v>
      </c>
      <c r="D303" s="16">
        <v>1898.25</v>
      </c>
      <c r="E303" s="16">
        <v>2800</v>
      </c>
      <c r="F303" s="16">
        <v>1753</v>
      </c>
      <c r="G303" s="20">
        <v>12698</v>
      </c>
      <c r="H303" s="20">
        <v>5547</v>
      </c>
      <c r="I303" s="20">
        <v>1500</v>
      </c>
      <c r="J303" s="16">
        <v>3199.2</v>
      </c>
      <c r="K303" s="20">
        <v>1500</v>
      </c>
      <c r="L303" s="16"/>
      <c r="M303" s="16"/>
      <c r="N303" s="16"/>
      <c r="O303" s="16"/>
      <c r="P303" s="16"/>
      <c r="Q303" s="16"/>
      <c r="R303" s="20"/>
      <c r="S303" s="20">
        <v>0</v>
      </c>
      <c r="T303" s="20">
        <v>1500</v>
      </c>
      <c r="U303" s="20">
        <v>0</v>
      </c>
      <c r="V303" s="20"/>
      <c r="W303" s="16"/>
      <c r="X303" s="16"/>
      <c r="Y303" s="16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</row>
    <row r="304" spans="1:79" ht="15.75" x14ac:dyDescent="0.25">
      <c r="A304" s="16">
        <v>6001008003000040</v>
      </c>
      <c r="B304" s="17" t="s">
        <v>121</v>
      </c>
      <c r="C304" s="16"/>
      <c r="D304" s="16"/>
      <c r="E304" s="16">
        <v>0</v>
      </c>
      <c r="F304" s="16">
        <v>0</v>
      </c>
      <c r="G304" s="20">
        <v>1800</v>
      </c>
      <c r="H304" s="20">
        <v>5176</v>
      </c>
      <c r="I304" s="20">
        <v>0</v>
      </c>
      <c r="J304" s="16">
        <v>4635.2</v>
      </c>
      <c r="K304" s="20">
        <v>0</v>
      </c>
      <c r="L304" s="16"/>
      <c r="M304" s="16"/>
      <c r="N304" s="16"/>
      <c r="O304" s="16"/>
      <c r="P304" s="16"/>
      <c r="Q304" s="16"/>
      <c r="R304" s="20"/>
      <c r="S304" s="20">
        <v>0</v>
      </c>
      <c r="T304" s="20">
        <v>0</v>
      </c>
      <c r="U304" s="20">
        <v>0</v>
      </c>
      <c r="V304" s="20"/>
      <c r="W304" s="16"/>
      <c r="X304" s="16"/>
      <c r="Y304" s="16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</row>
    <row r="305" spans="1:79" ht="15.75" x14ac:dyDescent="0.25">
      <c r="A305" s="16">
        <v>6001008003000040</v>
      </c>
      <c r="B305" s="17" t="s">
        <v>294</v>
      </c>
      <c r="C305" s="16"/>
      <c r="D305" s="16">
        <v>649.04999999999995</v>
      </c>
      <c r="E305" s="16">
        <v>0</v>
      </c>
      <c r="F305" s="16">
        <v>54</v>
      </c>
      <c r="G305" s="20">
        <v>267</v>
      </c>
      <c r="H305" s="20">
        <v>0</v>
      </c>
      <c r="I305" s="20">
        <v>0</v>
      </c>
      <c r="J305" s="16">
        <v>0</v>
      </c>
      <c r="K305" s="20">
        <v>0</v>
      </c>
      <c r="L305" s="16"/>
      <c r="M305" s="16"/>
      <c r="N305" s="16"/>
      <c r="O305" s="16"/>
      <c r="P305" s="16"/>
      <c r="Q305" s="16"/>
      <c r="R305" s="20"/>
      <c r="S305" s="20">
        <v>0</v>
      </c>
      <c r="T305" s="20">
        <v>0</v>
      </c>
      <c r="U305" s="20">
        <v>0</v>
      </c>
      <c r="V305" s="20"/>
      <c r="W305" s="16"/>
      <c r="X305" s="16"/>
      <c r="Y305" s="16"/>
      <c r="Z305" s="2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</row>
    <row r="306" spans="1:79" ht="15.75" x14ac:dyDescent="0.25">
      <c r="A306" s="16">
        <v>6001008003000040</v>
      </c>
      <c r="B306" s="17" t="s">
        <v>126</v>
      </c>
      <c r="C306" s="16"/>
      <c r="D306" s="16">
        <v>6410.25</v>
      </c>
      <c r="E306" s="16">
        <v>5000</v>
      </c>
      <c r="F306" s="16">
        <v>0</v>
      </c>
      <c r="G306" s="20">
        <v>12470</v>
      </c>
      <c r="H306" s="20">
        <v>30000</v>
      </c>
      <c r="I306" s="20">
        <v>0</v>
      </c>
      <c r="J306" s="16">
        <v>8765.2199999999993</v>
      </c>
      <c r="K306" s="20">
        <v>10000</v>
      </c>
      <c r="L306" s="16"/>
      <c r="M306" s="16"/>
      <c r="N306" s="16"/>
      <c r="O306" s="16"/>
      <c r="P306" s="16"/>
      <c r="Q306" s="16"/>
      <c r="R306" s="20"/>
      <c r="S306" s="20">
        <v>0</v>
      </c>
      <c r="T306" s="20">
        <v>10000</v>
      </c>
      <c r="U306" s="20">
        <v>0</v>
      </c>
      <c r="V306" s="20"/>
      <c r="W306" s="16"/>
      <c r="X306" s="16"/>
      <c r="Y306" s="16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</row>
    <row r="307" spans="1:79" ht="15.75" x14ac:dyDescent="0.25">
      <c r="A307" s="16">
        <v>6001008003000050</v>
      </c>
      <c r="B307" s="17" t="s">
        <v>84</v>
      </c>
      <c r="C307" s="16">
        <v>1000</v>
      </c>
      <c r="D307" s="16">
        <v>3058</v>
      </c>
      <c r="E307" s="16">
        <v>3500</v>
      </c>
      <c r="F307" s="16">
        <v>2847</v>
      </c>
      <c r="G307" s="20">
        <v>2160</v>
      </c>
      <c r="H307" s="20">
        <v>1132</v>
      </c>
      <c r="I307" s="20">
        <v>0</v>
      </c>
      <c r="J307" s="16">
        <v>1978.07</v>
      </c>
      <c r="K307" s="20">
        <v>0</v>
      </c>
      <c r="L307" s="16"/>
      <c r="M307" s="16"/>
      <c r="N307" s="16"/>
      <c r="O307" s="16"/>
      <c r="P307" s="16"/>
      <c r="Q307" s="16"/>
      <c r="R307" s="20"/>
      <c r="S307" s="20">
        <v>0</v>
      </c>
      <c r="T307" s="20">
        <v>0</v>
      </c>
      <c r="U307" s="20">
        <v>0</v>
      </c>
      <c r="V307" s="20"/>
      <c r="W307" s="16"/>
      <c r="X307" s="16"/>
      <c r="Y307" s="16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</row>
    <row r="308" spans="1:79" ht="15.75" x14ac:dyDescent="0.25">
      <c r="A308" s="16">
        <v>6001008003000050</v>
      </c>
      <c r="B308" s="17" t="s">
        <v>294</v>
      </c>
      <c r="C308" s="16"/>
      <c r="D308" s="16">
        <v>0</v>
      </c>
      <c r="E308" s="16">
        <v>0</v>
      </c>
      <c r="F308" s="16">
        <v>83</v>
      </c>
      <c r="G308" s="20">
        <v>0</v>
      </c>
      <c r="H308" s="20">
        <v>0</v>
      </c>
      <c r="I308" s="20">
        <v>0</v>
      </c>
      <c r="J308" s="16">
        <v>0</v>
      </c>
      <c r="K308" s="20">
        <v>0</v>
      </c>
      <c r="L308" s="16"/>
      <c r="M308" s="16"/>
      <c r="N308" s="16"/>
      <c r="O308" s="16"/>
      <c r="P308" s="16"/>
      <c r="Q308" s="16"/>
      <c r="R308" s="20"/>
      <c r="S308" s="20">
        <v>0</v>
      </c>
      <c r="T308" s="20">
        <v>0</v>
      </c>
      <c r="U308" s="20">
        <v>0</v>
      </c>
      <c r="V308" s="20"/>
      <c r="W308" s="16"/>
      <c r="X308" s="16"/>
      <c r="Y308" s="16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</row>
    <row r="309" spans="1:79" ht="15.75" x14ac:dyDescent="0.25">
      <c r="A309" s="16">
        <v>6001008003000070</v>
      </c>
      <c r="B309" s="17" t="s">
        <v>85</v>
      </c>
      <c r="C309" s="16"/>
      <c r="D309" s="16"/>
      <c r="E309" s="16">
        <v>0</v>
      </c>
      <c r="F309" s="16">
        <v>0</v>
      </c>
      <c r="G309" s="20">
        <v>0</v>
      </c>
      <c r="H309" s="20">
        <v>0</v>
      </c>
      <c r="I309" s="20">
        <v>0</v>
      </c>
      <c r="J309" s="16">
        <v>15737.03</v>
      </c>
      <c r="K309" s="20">
        <v>0</v>
      </c>
      <c r="L309" s="16"/>
      <c r="M309" s="16"/>
      <c r="N309" s="16"/>
      <c r="O309" s="16"/>
      <c r="P309" s="16"/>
      <c r="Q309" s="16"/>
      <c r="R309" s="20"/>
      <c r="S309" s="20">
        <v>0</v>
      </c>
      <c r="T309" s="20">
        <v>0</v>
      </c>
      <c r="U309" s="20">
        <v>0</v>
      </c>
      <c r="V309" s="20"/>
      <c r="W309" s="16"/>
      <c r="X309" s="16"/>
      <c r="Y309" s="16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</row>
    <row r="310" spans="1:79" ht="15.75" x14ac:dyDescent="0.25">
      <c r="A310" s="16">
        <v>6001008003000080</v>
      </c>
      <c r="B310" s="17" t="s">
        <v>86</v>
      </c>
      <c r="C310" s="16"/>
      <c r="D310" s="16"/>
      <c r="E310" s="16">
        <v>0</v>
      </c>
      <c r="F310" s="16">
        <v>1850</v>
      </c>
      <c r="G310" s="20">
        <v>1908</v>
      </c>
      <c r="H310" s="20">
        <v>0</v>
      </c>
      <c r="I310" s="20">
        <v>2500</v>
      </c>
      <c r="J310" s="16">
        <v>771.7</v>
      </c>
      <c r="K310" s="20">
        <v>2500</v>
      </c>
      <c r="L310" s="16"/>
      <c r="M310" s="16"/>
      <c r="N310" s="16"/>
      <c r="O310" s="16">
        <v>0</v>
      </c>
      <c r="P310" s="16"/>
      <c r="Q310" s="16"/>
      <c r="R310" s="20"/>
      <c r="S310" s="20">
        <v>0</v>
      </c>
      <c r="T310" s="20">
        <v>2500</v>
      </c>
      <c r="U310" s="20">
        <v>0</v>
      </c>
      <c r="V310" s="20"/>
      <c r="W310" s="16"/>
      <c r="X310" s="16"/>
      <c r="Y310" s="16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</row>
    <row r="311" spans="1:79" ht="15.75" x14ac:dyDescent="0.25">
      <c r="A311" s="16">
        <v>6001008003000080</v>
      </c>
      <c r="B311" s="17" t="s">
        <v>154</v>
      </c>
      <c r="C311" s="16">
        <v>18500</v>
      </c>
      <c r="D311" s="16">
        <v>9065.91</v>
      </c>
      <c r="E311" s="16">
        <v>19700</v>
      </c>
      <c r="F311" s="16">
        <v>4122</v>
      </c>
      <c r="G311" s="20">
        <v>6024</v>
      </c>
      <c r="H311" s="20">
        <v>10536</v>
      </c>
      <c r="I311" s="20">
        <v>8500</v>
      </c>
      <c r="J311" s="16">
        <v>2616.9499999999998</v>
      </c>
      <c r="K311" s="20">
        <v>8500</v>
      </c>
      <c r="L311" s="16"/>
      <c r="M311" s="16"/>
      <c r="N311" s="16"/>
      <c r="O311" s="16"/>
      <c r="P311" s="16"/>
      <c r="Q311" s="16"/>
      <c r="R311" s="20">
        <v>2500</v>
      </c>
      <c r="S311" s="20">
        <v>2500</v>
      </c>
      <c r="T311" s="20">
        <v>2000</v>
      </c>
      <c r="U311" s="20">
        <v>1500</v>
      </c>
      <c r="V311" s="20"/>
      <c r="W311" s="16"/>
      <c r="X311" s="16"/>
      <c r="Y311" s="16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</row>
    <row r="312" spans="1:79" ht="15.75" x14ac:dyDescent="0.25">
      <c r="A312" s="16">
        <v>6001008003000080</v>
      </c>
      <c r="B312" s="17" t="s">
        <v>295</v>
      </c>
      <c r="C312" s="16">
        <v>55000</v>
      </c>
      <c r="D312" s="16">
        <v>27583</v>
      </c>
      <c r="E312" s="16">
        <v>30000</v>
      </c>
      <c r="F312" s="16">
        <v>9412</v>
      </c>
      <c r="G312" s="20">
        <v>22777</v>
      </c>
      <c r="H312" s="20">
        <v>16893</v>
      </c>
      <c r="I312" s="20">
        <v>30000</v>
      </c>
      <c r="J312" s="16">
        <v>48871.78</v>
      </c>
      <c r="K312" s="20">
        <v>40000</v>
      </c>
      <c r="L312" s="16"/>
      <c r="M312" s="16"/>
      <c r="N312" s="16"/>
      <c r="O312" s="16"/>
      <c r="P312" s="16"/>
      <c r="Q312" s="16"/>
      <c r="R312" s="20"/>
      <c r="S312" s="20">
        <v>0</v>
      </c>
      <c r="T312" s="20">
        <v>40000</v>
      </c>
      <c r="U312" s="20">
        <v>0</v>
      </c>
      <c r="V312" s="20"/>
      <c r="W312" s="16"/>
      <c r="X312" s="16"/>
      <c r="Y312" s="16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</row>
    <row r="313" spans="1:79" ht="15.75" x14ac:dyDescent="0.25">
      <c r="A313" s="16">
        <v>6001008003000100</v>
      </c>
      <c r="B313" s="17" t="s">
        <v>328</v>
      </c>
      <c r="C313" s="16">
        <v>190000</v>
      </c>
      <c r="D313" s="16">
        <v>55713</v>
      </c>
      <c r="E313" s="16">
        <v>103000</v>
      </c>
      <c r="F313" s="16">
        <v>378</v>
      </c>
      <c r="G313" s="20">
        <v>24640</v>
      </c>
      <c r="H313" s="20">
        <v>58986</v>
      </c>
      <c r="I313" s="20">
        <v>52000</v>
      </c>
      <c r="J313" s="16">
        <v>11027.17</v>
      </c>
      <c r="K313" s="20">
        <v>0</v>
      </c>
      <c r="L313" s="16"/>
      <c r="M313" s="16"/>
      <c r="N313" s="16"/>
      <c r="O313" s="16"/>
      <c r="P313" s="16"/>
      <c r="Q313" s="16"/>
      <c r="R313" s="20"/>
      <c r="S313" s="20">
        <v>0</v>
      </c>
      <c r="T313" s="20">
        <v>0</v>
      </c>
      <c r="U313" s="20">
        <v>0</v>
      </c>
      <c r="V313" s="20"/>
      <c r="W313" s="16"/>
      <c r="X313" s="16"/>
      <c r="Y313" s="16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</row>
    <row r="314" spans="1:79" ht="15.75" x14ac:dyDescent="0.25">
      <c r="A314" s="16">
        <v>6001008003000110</v>
      </c>
      <c r="B314" s="17" t="s">
        <v>87</v>
      </c>
      <c r="C314" s="16">
        <v>100</v>
      </c>
      <c r="D314" s="16">
        <v>3</v>
      </c>
      <c r="E314" s="16">
        <v>0</v>
      </c>
      <c r="F314" s="16">
        <v>-4</v>
      </c>
      <c r="G314" s="20">
        <v>399</v>
      </c>
      <c r="H314" s="20">
        <v>2564</v>
      </c>
      <c r="I314" s="20">
        <v>0</v>
      </c>
      <c r="J314" s="16">
        <v>181.34</v>
      </c>
      <c r="K314" s="20">
        <v>0</v>
      </c>
      <c r="L314" s="16"/>
      <c r="M314" s="16"/>
      <c r="N314" s="16"/>
      <c r="O314" s="16"/>
      <c r="P314" s="16"/>
      <c r="Q314" s="16"/>
      <c r="R314" s="20"/>
      <c r="S314" s="20">
        <v>0</v>
      </c>
      <c r="T314" s="20">
        <v>0</v>
      </c>
      <c r="U314" s="20">
        <v>0</v>
      </c>
      <c r="V314" s="20"/>
      <c r="W314" s="16"/>
      <c r="X314" s="16"/>
      <c r="Y314" s="16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</row>
    <row r="315" spans="1:79" ht="15.75" hidden="1" x14ac:dyDescent="0.25">
      <c r="A315" s="16">
        <v>6001008003000110</v>
      </c>
      <c r="B315" s="17" t="s">
        <v>7</v>
      </c>
      <c r="C315" s="16"/>
      <c r="D315" s="16"/>
      <c r="E315" s="16">
        <v>0</v>
      </c>
      <c r="F315" s="16">
        <v>0</v>
      </c>
      <c r="G315" s="20">
        <v>0</v>
      </c>
      <c r="H315" s="20">
        <v>0</v>
      </c>
      <c r="I315" s="20">
        <v>0</v>
      </c>
      <c r="J315" s="16">
        <v>0</v>
      </c>
      <c r="K315" s="20">
        <v>0</v>
      </c>
      <c r="L315" s="16"/>
      <c r="M315" s="16"/>
      <c r="N315" s="16"/>
      <c r="O315" s="16"/>
      <c r="P315" s="16"/>
      <c r="Q315" s="16"/>
      <c r="R315" s="16"/>
      <c r="S315" s="20">
        <v>0</v>
      </c>
      <c r="T315" s="20">
        <v>0</v>
      </c>
      <c r="U315" s="20">
        <v>0</v>
      </c>
      <c r="V315" s="16"/>
      <c r="W315" s="16"/>
      <c r="X315" s="16"/>
      <c r="Y315" s="16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</row>
    <row r="316" spans="1:79" ht="15.75" x14ac:dyDescent="0.25">
      <c r="A316" s="14">
        <v>6001009</v>
      </c>
      <c r="B316" s="15" t="s">
        <v>296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</row>
    <row r="317" spans="1:79" ht="15.75" x14ac:dyDescent="0.25">
      <c r="A317" s="18">
        <v>600100900100</v>
      </c>
      <c r="B317" s="19" t="s">
        <v>296</v>
      </c>
      <c r="C317" s="18">
        <v>117000</v>
      </c>
      <c r="D317" s="18">
        <v>124352.91</v>
      </c>
      <c r="E317" s="18">
        <v>129732</v>
      </c>
      <c r="F317" s="18">
        <v>141674</v>
      </c>
      <c r="G317" s="18">
        <f>+G318+G319+G320+G321</f>
        <v>142368</v>
      </c>
      <c r="H317" s="18">
        <f t="shared" ref="H317" si="36">+H318+H319+H320+H321</f>
        <v>136026</v>
      </c>
      <c r="I317" s="18">
        <v>120000</v>
      </c>
      <c r="J317" s="18">
        <v>125887.85</v>
      </c>
      <c r="K317" s="25">
        <v>140515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125515</v>
      </c>
      <c r="U317" s="18">
        <v>15000</v>
      </c>
      <c r="V317" s="18">
        <v>0</v>
      </c>
      <c r="W317" s="18">
        <v>0</v>
      </c>
      <c r="X317" s="18">
        <v>0</v>
      </c>
      <c r="Y317" s="18">
        <v>0</v>
      </c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</row>
    <row r="318" spans="1:79" ht="15.75" x14ac:dyDescent="0.25">
      <c r="A318" s="16">
        <v>6001009001000010</v>
      </c>
      <c r="B318" s="17" t="s">
        <v>297</v>
      </c>
      <c r="C318" s="16">
        <v>117000</v>
      </c>
      <c r="D318" s="16">
        <v>119459</v>
      </c>
      <c r="E318" s="16">
        <v>102838</v>
      </c>
      <c r="F318" s="16">
        <v>111005</v>
      </c>
      <c r="G318" s="20">
        <v>126314</v>
      </c>
      <c r="H318" s="20">
        <v>115026</v>
      </c>
      <c r="I318" s="20">
        <v>120000</v>
      </c>
      <c r="J318" s="16">
        <v>108295.97</v>
      </c>
      <c r="K318" s="20">
        <v>125515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125515</v>
      </c>
      <c r="U318" s="20">
        <v>0</v>
      </c>
      <c r="V318" s="20">
        <v>0</v>
      </c>
      <c r="W318" s="20">
        <v>0</v>
      </c>
      <c r="X318" s="20">
        <v>0</v>
      </c>
      <c r="Y318" s="20">
        <v>0</v>
      </c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</row>
    <row r="319" spans="1:79" ht="15.75" x14ac:dyDescent="0.25">
      <c r="A319" s="16">
        <v>6001009001000020</v>
      </c>
      <c r="B319" s="17" t="s">
        <v>298</v>
      </c>
      <c r="C319" s="16"/>
      <c r="D319" s="16">
        <v>4000</v>
      </c>
      <c r="E319" s="16">
        <v>7000</v>
      </c>
      <c r="F319" s="16">
        <v>10000</v>
      </c>
      <c r="G319" s="20">
        <v>500</v>
      </c>
      <c r="H319" s="20">
        <v>0</v>
      </c>
      <c r="I319" s="20">
        <v>0</v>
      </c>
      <c r="J319" s="16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</row>
    <row r="320" spans="1:79" ht="15.75" x14ac:dyDescent="0.25">
      <c r="A320" s="16">
        <v>6001009001000020</v>
      </c>
      <c r="B320" s="17" t="s">
        <v>397</v>
      </c>
      <c r="C320" s="16"/>
      <c r="D320" s="16">
        <v>893.91</v>
      </c>
      <c r="E320" s="16">
        <v>1000</v>
      </c>
      <c r="F320" s="16">
        <v>64</v>
      </c>
      <c r="G320" s="20">
        <v>554</v>
      </c>
      <c r="H320" s="20">
        <v>0</v>
      </c>
      <c r="I320" s="20">
        <v>0</v>
      </c>
      <c r="J320" s="16">
        <v>10991.88</v>
      </c>
      <c r="K320" s="20">
        <v>10000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0</v>
      </c>
      <c r="T320" s="20">
        <v>0</v>
      </c>
      <c r="U320" s="20">
        <v>10000</v>
      </c>
      <c r="V320" s="20">
        <v>0</v>
      </c>
      <c r="W320" s="20">
        <v>0</v>
      </c>
      <c r="X320" s="20">
        <v>0</v>
      </c>
      <c r="Y320" s="20">
        <v>0</v>
      </c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</row>
    <row r="321" spans="1:79" ht="15.75" x14ac:dyDescent="0.25">
      <c r="A321" s="16">
        <v>6001009001000020</v>
      </c>
      <c r="B321" s="17" t="s">
        <v>299</v>
      </c>
      <c r="C321" s="16"/>
      <c r="D321" s="16"/>
      <c r="E321" s="16">
        <v>18894</v>
      </c>
      <c r="F321" s="16">
        <v>20605</v>
      </c>
      <c r="G321" s="20">
        <v>15000</v>
      </c>
      <c r="H321" s="20">
        <v>21000</v>
      </c>
      <c r="I321" s="20">
        <v>0</v>
      </c>
      <c r="J321" s="16">
        <v>6600</v>
      </c>
      <c r="K321" s="20">
        <v>5000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5000</v>
      </c>
      <c r="V321" s="20">
        <v>0</v>
      </c>
      <c r="W321" s="20">
        <v>0</v>
      </c>
      <c r="X321" s="20">
        <v>0</v>
      </c>
      <c r="Y321" s="20">
        <v>0</v>
      </c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</row>
    <row r="322" spans="1:79" ht="15.75" x14ac:dyDescent="0.25">
      <c r="A322" s="14">
        <v>6002</v>
      </c>
      <c r="B322" s="15" t="s">
        <v>88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</row>
    <row r="323" spans="1:79" ht="15.75" x14ac:dyDescent="0.25">
      <c r="A323" s="14">
        <v>6002001</v>
      </c>
      <c r="B323" s="15" t="s">
        <v>89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</row>
    <row r="324" spans="1:79" ht="15.75" x14ac:dyDescent="0.25">
      <c r="A324" s="18">
        <v>600200100100</v>
      </c>
      <c r="B324" s="19" t="s">
        <v>89</v>
      </c>
      <c r="C324" s="18">
        <v>353000</v>
      </c>
      <c r="D324" s="18">
        <v>237605.69</v>
      </c>
      <c r="E324" s="18">
        <v>255000</v>
      </c>
      <c r="F324" s="18">
        <v>258906</v>
      </c>
      <c r="G324" s="18">
        <f>+G325+G326+G327+G328</f>
        <v>255195</v>
      </c>
      <c r="H324" s="18">
        <f t="shared" ref="H324" si="37">+H325+H326+H327+H328</f>
        <v>213229</v>
      </c>
      <c r="I324" s="18">
        <v>191000</v>
      </c>
      <c r="J324" s="18">
        <v>117999.42</v>
      </c>
      <c r="K324" s="25">
        <v>197000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197000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</row>
    <row r="325" spans="1:79" ht="15.75" x14ac:dyDescent="0.25">
      <c r="A325" s="16">
        <v>6002001001000010</v>
      </c>
      <c r="B325" s="17" t="s">
        <v>300</v>
      </c>
      <c r="C325" s="16"/>
      <c r="D325" s="16"/>
      <c r="E325" s="16">
        <v>0</v>
      </c>
      <c r="F325" s="16">
        <v>18</v>
      </c>
      <c r="G325" s="20">
        <v>0</v>
      </c>
      <c r="H325" s="20">
        <v>25869</v>
      </c>
      <c r="I325" s="20">
        <v>0</v>
      </c>
      <c r="J325" s="16">
        <v>0</v>
      </c>
      <c r="K325" s="20">
        <v>0</v>
      </c>
      <c r="L325" s="16"/>
      <c r="M325" s="16"/>
      <c r="N325" s="16"/>
      <c r="O325" s="16"/>
      <c r="P325" s="16"/>
      <c r="Q325" s="16"/>
      <c r="R325" s="16"/>
      <c r="S325" s="20"/>
      <c r="T325" s="20">
        <v>0</v>
      </c>
      <c r="U325" s="20"/>
      <c r="V325" s="16"/>
      <c r="W325" s="16"/>
      <c r="X325" s="16"/>
      <c r="Y325" s="16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</row>
    <row r="326" spans="1:79" ht="15.75" x14ac:dyDescent="0.25">
      <c r="A326" s="16">
        <v>6002001001000030</v>
      </c>
      <c r="B326" s="17" t="s">
        <v>90</v>
      </c>
      <c r="C326" s="16"/>
      <c r="D326" s="16">
        <v>5.69</v>
      </c>
      <c r="E326" s="16">
        <v>0</v>
      </c>
      <c r="F326" s="16">
        <v>4201</v>
      </c>
      <c r="G326" s="20">
        <v>153</v>
      </c>
      <c r="H326" s="20">
        <v>35</v>
      </c>
      <c r="I326" s="20">
        <v>1000</v>
      </c>
      <c r="J326" s="16">
        <v>13.05</v>
      </c>
      <c r="K326" s="20">
        <v>1000</v>
      </c>
      <c r="L326" s="16"/>
      <c r="M326" s="16"/>
      <c r="N326" s="16"/>
      <c r="O326" s="16"/>
      <c r="P326" s="16"/>
      <c r="Q326" s="16"/>
      <c r="R326" s="16"/>
      <c r="S326" s="20"/>
      <c r="T326" s="20">
        <v>1000</v>
      </c>
      <c r="U326" s="20"/>
      <c r="V326" s="16"/>
      <c r="W326" s="16"/>
      <c r="X326" s="16"/>
      <c r="Y326" s="16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</row>
    <row r="327" spans="1:79" ht="15.75" x14ac:dyDescent="0.25">
      <c r="A327" s="16">
        <v>6002001001000030</v>
      </c>
      <c r="B327" s="17" t="s">
        <v>398</v>
      </c>
      <c r="C327" s="16"/>
      <c r="D327" s="16">
        <v>245</v>
      </c>
      <c r="E327" s="16">
        <v>25000</v>
      </c>
      <c r="F327" s="16">
        <v>22525</v>
      </c>
      <c r="G327" s="20">
        <v>46844</v>
      </c>
      <c r="H327" s="20">
        <v>4109</v>
      </c>
      <c r="I327" s="20">
        <v>0</v>
      </c>
      <c r="J327" s="16">
        <v>110965.26</v>
      </c>
      <c r="K327" s="20">
        <v>0</v>
      </c>
      <c r="L327" s="16"/>
      <c r="M327" s="16"/>
      <c r="N327" s="16"/>
      <c r="O327" s="16"/>
      <c r="P327" s="16"/>
      <c r="Q327" s="16"/>
      <c r="R327" s="16"/>
      <c r="S327" s="20"/>
      <c r="T327" s="20">
        <v>0</v>
      </c>
      <c r="U327" s="20"/>
      <c r="V327" s="16"/>
      <c r="W327" s="16"/>
      <c r="X327" s="16"/>
      <c r="Y327" s="16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</row>
    <row r="328" spans="1:79" ht="15.75" x14ac:dyDescent="0.25">
      <c r="A328" s="16">
        <v>6002001001000040</v>
      </c>
      <c r="B328" s="17" t="s">
        <v>321</v>
      </c>
      <c r="C328" s="16">
        <v>353000</v>
      </c>
      <c r="D328" s="16">
        <v>237355</v>
      </c>
      <c r="E328" s="16">
        <v>230000</v>
      </c>
      <c r="F328" s="16">
        <v>232162</v>
      </c>
      <c r="G328" s="20">
        <v>208198</v>
      </c>
      <c r="H328" s="20">
        <v>183216</v>
      </c>
      <c r="I328" s="20">
        <v>190000</v>
      </c>
      <c r="J328" s="16">
        <v>7021.11</v>
      </c>
      <c r="K328" s="20">
        <v>196000</v>
      </c>
      <c r="L328" s="16"/>
      <c r="M328" s="16"/>
      <c r="N328" s="16"/>
      <c r="O328" s="16"/>
      <c r="P328" s="16"/>
      <c r="Q328" s="16"/>
      <c r="R328" s="16"/>
      <c r="S328" s="20"/>
      <c r="T328" s="20">
        <v>196000</v>
      </c>
      <c r="U328" s="20"/>
      <c r="V328" s="16"/>
      <c r="W328" s="16"/>
      <c r="X328" s="16"/>
      <c r="Y328" s="16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</row>
    <row r="329" spans="1:79" ht="15.75" x14ac:dyDescent="0.25">
      <c r="A329" s="14">
        <v>6002002</v>
      </c>
      <c r="B329" s="15" t="s">
        <v>91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</row>
    <row r="330" spans="1:79" ht="15.75" x14ac:dyDescent="0.25">
      <c r="A330" s="18">
        <v>600200200100</v>
      </c>
      <c r="B330" s="19" t="s">
        <v>92</v>
      </c>
      <c r="C330" s="18"/>
      <c r="D330" s="18">
        <v>0</v>
      </c>
      <c r="E330" s="18">
        <v>5000</v>
      </c>
      <c r="F330" s="18">
        <v>2034</v>
      </c>
      <c r="G330" s="18">
        <v>0</v>
      </c>
      <c r="H330" s="25">
        <v>13248</v>
      </c>
      <c r="I330" s="25">
        <v>0</v>
      </c>
      <c r="J330" s="25">
        <v>0</v>
      </c>
      <c r="K330" s="25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</row>
    <row r="331" spans="1:79" ht="15.75" x14ac:dyDescent="0.25">
      <c r="A331" s="16">
        <v>600200200100</v>
      </c>
      <c r="B331" s="17" t="s">
        <v>92</v>
      </c>
      <c r="C331" s="18"/>
      <c r="D331" s="18"/>
      <c r="E331" s="16">
        <v>5000</v>
      </c>
      <c r="F331" s="16">
        <v>2034</v>
      </c>
      <c r="G331" s="20">
        <v>0</v>
      </c>
      <c r="H331" s="20">
        <v>13248</v>
      </c>
      <c r="I331" s="20">
        <v>0</v>
      </c>
      <c r="J331" s="16">
        <v>0</v>
      </c>
      <c r="K331" s="20">
        <v>0</v>
      </c>
      <c r="L331" s="18"/>
      <c r="M331" s="18"/>
      <c r="N331" s="18"/>
      <c r="O331" s="18"/>
      <c r="P331" s="18"/>
      <c r="Q331" s="18"/>
      <c r="R331" s="18"/>
      <c r="S331" s="18"/>
      <c r="T331" s="16">
        <v>0</v>
      </c>
      <c r="U331" s="18"/>
      <c r="V331" s="18"/>
      <c r="W331" s="18"/>
      <c r="X331" s="18"/>
      <c r="Y331" s="18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</row>
    <row r="332" spans="1:79" ht="15.75" hidden="1" x14ac:dyDescent="0.25">
      <c r="A332" s="14">
        <v>6002003</v>
      </c>
      <c r="B332" s="15" t="s">
        <v>93</v>
      </c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</row>
    <row r="333" spans="1:79" ht="15.75" hidden="1" x14ac:dyDescent="0.25">
      <c r="A333" s="18">
        <v>600200300500</v>
      </c>
      <c r="B333" s="19" t="s">
        <v>94</v>
      </c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</row>
    <row r="334" spans="1:79" ht="15.75" hidden="1" x14ac:dyDescent="0.25">
      <c r="A334" s="14">
        <v>6003</v>
      </c>
      <c r="B334" s="15" t="s">
        <v>95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</row>
    <row r="335" spans="1:79" ht="15.75" x14ac:dyDescent="0.25">
      <c r="A335" s="14">
        <v>6003001</v>
      </c>
      <c r="B335" s="15" t="s">
        <v>95</v>
      </c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</row>
    <row r="336" spans="1:79" ht="15.75" x14ac:dyDescent="0.25">
      <c r="A336" s="18">
        <v>600300100100</v>
      </c>
      <c r="B336" s="19" t="s">
        <v>96</v>
      </c>
      <c r="C336" s="18"/>
      <c r="D336" s="18">
        <v>107882</v>
      </c>
      <c r="E336" s="18">
        <v>150000</v>
      </c>
      <c r="F336" s="18">
        <v>76940</v>
      </c>
      <c r="G336" s="18">
        <f>+G337+G338+G339</f>
        <v>10031</v>
      </c>
      <c r="H336" s="18">
        <f t="shared" ref="H336" si="38">+H337+H338+H339</f>
        <v>23198</v>
      </c>
      <c r="I336" s="18">
        <v>25000</v>
      </c>
      <c r="J336" s="18">
        <v>0</v>
      </c>
      <c r="K336" s="25">
        <v>25000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25000</v>
      </c>
      <c r="U336" s="18">
        <v>0</v>
      </c>
      <c r="V336" s="18">
        <v>0</v>
      </c>
      <c r="W336" s="18">
        <v>0</v>
      </c>
      <c r="X336" s="18">
        <v>0</v>
      </c>
      <c r="Y336" s="18">
        <v>0</v>
      </c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</row>
    <row r="337" spans="1:79" ht="15.75" x14ac:dyDescent="0.25">
      <c r="A337" s="16">
        <v>6003001001000030</v>
      </c>
      <c r="B337" s="17" t="s">
        <v>301</v>
      </c>
      <c r="C337" s="16"/>
      <c r="D337" s="16">
        <v>107882</v>
      </c>
      <c r="E337" s="16">
        <v>150000</v>
      </c>
      <c r="F337" s="16">
        <v>76940</v>
      </c>
      <c r="G337" s="20">
        <v>10031</v>
      </c>
      <c r="H337" s="20">
        <v>23198</v>
      </c>
      <c r="I337" s="20">
        <v>25000</v>
      </c>
      <c r="J337" s="16">
        <v>0</v>
      </c>
      <c r="K337" s="20">
        <v>25000</v>
      </c>
      <c r="L337" s="16"/>
      <c r="M337" s="16"/>
      <c r="N337" s="16"/>
      <c r="O337" s="16"/>
      <c r="P337" s="16"/>
      <c r="Q337" s="16"/>
      <c r="R337" s="20"/>
      <c r="S337" s="20"/>
      <c r="T337" s="20">
        <v>25000</v>
      </c>
      <c r="U337" s="20"/>
      <c r="V337" s="16"/>
      <c r="W337" s="16"/>
      <c r="X337" s="16"/>
      <c r="Y337" s="16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</row>
    <row r="338" spans="1:79" ht="15.75" hidden="1" x14ac:dyDescent="0.25">
      <c r="A338" s="18">
        <v>600300100200</v>
      </c>
      <c r="B338" s="19" t="s">
        <v>97</v>
      </c>
      <c r="C338" s="18"/>
      <c r="D338" s="18"/>
      <c r="E338" s="18">
        <v>0</v>
      </c>
      <c r="F338" s="18">
        <v>0</v>
      </c>
      <c r="G338" s="20">
        <v>0</v>
      </c>
      <c r="H338" s="20">
        <v>0</v>
      </c>
      <c r="I338" s="20">
        <v>0</v>
      </c>
      <c r="J338" s="20"/>
      <c r="K338" s="20">
        <v>0</v>
      </c>
      <c r="L338" s="18"/>
      <c r="M338" s="18"/>
      <c r="N338" s="18"/>
      <c r="O338" s="18"/>
      <c r="P338" s="18"/>
      <c r="Q338" s="18"/>
      <c r="R338" s="25"/>
      <c r="S338" s="25"/>
      <c r="T338" s="20">
        <v>0</v>
      </c>
      <c r="U338" s="25"/>
      <c r="V338" s="18"/>
      <c r="W338" s="18"/>
      <c r="X338" s="18"/>
      <c r="Y338" s="18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</row>
    <row r="339" spans="1:79" ht="15.75" hidden="1" x14ac:dyDescent="0.25">
      <c r="A339" s="18">
        <v>600300100300</v>
      </c>
      <c r="B339" s="19" t="s">
        <v>98</v>
      </c>
      <c r="C339" s="18"/>
      <c r="D339" s="18"/>
      <c r="E339" s="18">
        <v>0</v>
      </c>
      <c r="F339" s="18">
        <v>0</v>
      </c>
      <c r="G339" s="20">
        <v>0</v>
      </c>
      <c r="H339" s="20">
        <v>0</v>
      </c>
      <c r="I339" s="20">
        <v>0</v>
      </c>
      <c r="J339" s="20"/>
      <c r="K339" s="20">
        <v>0</v>
      </c>
      <c r="L339" s="18"/>
      <c r="M339" s="18"/>
      <c r="N339" s="18"/>
      <c r="O339" s="18"/>
      <c r="P339" s="18"/>
      <c r="Q339" s="18"/>
      <c r="R339" s="25"/>
      <c r="S339" s="25"/>
      <c r="T339" s="20">
        <v>0</v>
      </c>
      <c r="U339" s="25"/>
      <c r="V339" s="18"/>
      <c r="W339" s="18"/>
      <c r="X339" s="18"/>
      <c r="Y339" s="18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</row>
    <row r="340" spans="1:79" ht="15.75" x14ac:dyDescent="0.25">
      <c r="A340" s="14">
        <v>6004</v>
      </c>
      <c r="B340" s="15" t="s">
        <v>99</v>
      </c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</row>
    <row r="341" spans="1:79" ht="15.75" x14ac:dyDescent="0.25">
      <c r="A341" s="14">
        <v>6004001</v>
      </c>
      <c r="B341" s="15" t="s">
        <v>100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</row>
    <row r="342" spans="1:79" ht="15.75" x14ac:dyDescent="0.25">
      <c r="A342" s="18">
        <v>600400100100</v>
      </c>
      <c r="B342" s="19" t="s">
        <v>100</v>
      </c>
      <c r="C342" s="18">
        <v>40000</v>
      </c>
      <c r="D342" s="18">
        <v>35419.269999999997</v>
      </c>
      <c r="E342" s="18">
        <v>20000</v>
      </c>
      <c r="F342" s="18">
        <v>35044</v>
      </c>
      <c r="G342" s="18">
        <f>+G343+G344+G345</f>
        <v>25448</v>
      </c>
      <c r="H342" s="18">
        <f t="shared" ref="H342" si="39">+H343+H344+H345</f>
        <v>49628</v>
      </c>
      <c r="I342" s="18">
        <v>35000</v>
      </c>
      <c r="J342" s="18">
        <v>15117.33</v>
      </c>
      <c r="K342" s="25">
        <v>20000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20000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</row>
    <row r="343" spans="1:79" ht="15.75" x14ac:dyDescent="0.25">
      <c r="A343" s="16">
        <v>6004001001000010</v>
      </c>
      <c r="B343" s="17" t="s">
        <v>101</v>
      </c>
      <c r="C343" s="16">
        <v>20000</v>
      </c>
      <c r="D343" s="16">
        <v>126</v>
      </c>
      <c r="E343" s="16">
        <v>10000</v>
      </c>
      <c r="F343" s="16">
        <v>125</v>
      </c>
      <c r="G343" s="20">
        <v>25000</v>
      </c>
      <c r="H343" s="20">
        <v>35000</v>
      </c>
      <c r="I343" s="20">
        <v>0</v>
      </c>
      <c r="J343" s="16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0</v>
      </c>
      <c r="T343" s="20">
        <v>0</v>
      </c>
      <c r="U343" s="20">
        <v>0</v>
      </c>
      <c r="V343" s="20">
        <v>0</v>
      </c>
      <c r="W343" s="20">
        <v>0</v>
      </c>
      <c r="X343" s="20">
        <v>0</v>
      </c>
      <c r="Y343" s="20">
        <v>0</v>
      </c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</row>
    <row r="344" spans="1:79" ht="15.75" x14ac:dyDescent="0.25">
      <c r="A344" s="16">
        <v>6004001001000020</v>
      </c>
      <c r="B344" s="17" t="s">
        <v>102</v>
      </c>
      <c r="C344" s="16">
        <v>20000</v>
      </c>
      <c r="D344" s="16">
        <v>34874</v>
      </c>
      <c r="E344" s="16">
        <v>10000</v>
      </c>
      <c r="F344" s="16">
        <v>34875</v>
      </c>
      <c r="G344" s="20">
        <v>0</v>
      </c>
      <c r="H344" s="20">
        <v>15000</v>
      </c>
      <c r="I344" s="20">
        <v>35000</v>
      </c>
      <c r="J344" s="16">
        <v>15000</v>
      </c>
      <c r="K344" s="20">
        <v>20000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0</v>
      </c>
      <c r="T344" s="20">
        <v>20000</v>
      </c>
      <c r="U344" s="20">
        <v>0</v>
      </c>
      <c r="V344" s="20">
        <v>0</v>
      </c>
      <c r="W344" s="20">
        <v>0</v>
      </c>
      <c r="X344" s="20">
        <v>0</v>
      </c>
      <c r="Y344" s="20">
        <v>0</v>
      </c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</row>
    <row r="345" spans="1:79" ht="15.75" x14ac:dyDescent="0.25">
      <c r="A345" s="16">
        <v>6004001001000030</v>
      </c>
      <c r="B345" s="17" t="s">
        <v>103</v>
      </c>
      <c r="C345" s="16"/>
      <c r="D345" s="16">
        <v>419.27</v>
      </c>
      <c r="E345" s="16"/>
      <c r="F345" s="16">
        <v>44</v>
      </c>
      <c r="G345" s="16">
        <v>448</v>
      </c>
      <c r="H345" s="20">
        <v>-372</v>
      </c>
      <c r="I345" s="20">
        <v>35000</v>
      </c>
      <c r="J345" s="16">
        <v>117.33</v>
      </c>
      <c r="K345" s="20"/>
      <c r="L345" s="16"/>
      <c r="M345" s="16"/>
      <c r="N345" s="16"/>
      <c r="O345" s="16"/>
      <c r="P345" s="16"/>
      <c r="Q345" s="16"/>
      <c r="R345" s="16"/>
      <c r="S345" s="20"/>
      <c r="T345" s="20"/>
      <c r="U345" s="20"/>
      <c r="V345" s="16"/>
      <c r="W345" s="16"/>
      <c r="X345" s="16"/>
      <c r="Y345" s="16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</row>
    <row r="346" spans="1:79" ht="15.75" hidden="1" x14ac:dyDescent="0.25">
      <c r="A346" s="18">
        <v>6004002</v>
      </c>
      <c r="B346" s="19" t="s">
        <v>302</v>
      </c>
      <c r="C346" s="18"/>
      <c r="D346" s="18"/>
      <c r="E346" s="18"/>
      <c r="F346" s="18"/>
      <c r="G346" s="18"/>
      <c r="H346" s="29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25"/>
      <c r="T346" s="25"/>
      <c r="U346" s="25"/>
      <c r="V346" s="18"/>
      <c r="W346" s="18"/>
      <c r="X346" s="18"/>
      <c r="Y346" s="18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</row>
    <row r="347" spans="1:79" ht="15.75" hidden="1" x14ac:dyDescent="0.25">
      <c r="A347" s="18">
        <v>600400200100</v>
      </c>
      <c r="B347" s="19" t="s">
        <v>303</v>
      </c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</row>
    <row r="348" spans="1:79" ht="15.75" hidden="1" x14ac:dyDescent="0.25">
      <c r="A348" s="18">
        <v>600400200200</v>
      </c>
      <c r="B348" s="19" t="s">
        <v>304</v>
      </c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</row>
    <row r="349" spans="1:79" ht="15.75" hidden="1" x14ac:dyDescent="0.25">
      <c r="A349" s="18">
        <v>7</v>
      </c>
      <c r="B349" s="19" t="s">
        <v>104</v>
      </c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</row>
    <row r="350" spans="1:79" ht="15.75" hidden="1" x14ac:dyDescent="0.25">
      <c r="A350" s="18">
        <v>7001</v>
      </c>
      <c r="B350" s="19" t="s">
        <v>305</v>
      </c>
      <c r="C350" s="18"/>
      <c r="D350" s="18"/>
      <c r="E350" s="18"/>
      <c r="F350" s="18"/>
      <c r="G350" s="18"/>
      <c r="H350" s="18"/>
      <c r="I350" s="25"/>
      <c r="J350" s="25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2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</row>
    <row r="351" spans="1:79" ht="15.75" hidden="1" x14ac:dyDescent="0.25">
      <c r="A351" s="18">
        <v>7002</v>
      </c>
      <c r="B351" s="19" t="s">
        <v>306</v>
      </c>
      <c r="C351" s="25"/>
      <c r="D351" s="25"/>
      <c r="E351" s="25"/>
      <c r="F351" s="25"/>
      <c r="G351" s="25"/>
      <c r="H351" s="18"/>
      <c r="I351" s="18"/>
      <c r="J351" s="18"/>
      <c r="K351" s="25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</row>
    <row r="352" spans="1:79" ht="15.75" hidden="1" x14ac:dyDescent="0.25">
      <c r="A352" s="4">
        <v>7003</v>
      </c>
      <c r="B352" s="5" t="s">
        <v>307</v>
      </c>
      <c r="C352" s="4"/>
      <c r="D352" s="4"/>
      <c r="E352" s="4"/>
      <c r="F352" s="4"/>
      <c r="G352" s="4"/>
      <c r="H352" s="7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</row>
    <row r="353" spans="8:10" ht="15.75" x14ac:dyDescent="0.25">
      <c r="H353" s="4"/>
      <c r="J353" s="94">
        <f>+J2-RIEPILOGO!C25</f>
        <v>7.0000000181607902E-2</v>
      </c>
    </row>
  </sheetData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&amp;L&amp;D&amp;R&amp;P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31" sqref="D31"/>
    </sheetView>
  </sheetViews>
  <sheetFormatPr defaultRowHeight="15" x14ac:dyDescent="0.25"/>
  <cols>
    <col min="1" max="1" width="15" bestFit="1" customWidth="1"/>
    <col min="3" max="3" width="25.140625" style="43" bestFit="1" customWidth="1"/>
    <col min="4" max="4" width="14.7109375" bestFit="1" customWidth="1"/>
    <col min="5" max="6" width="12.85546875" customWidth="1"/>
    <col min="11" max="11" width="13.42578125" bestFit="1" customWidth="1"/>
  </cols>
  <sheetData>
    <row r="1" spans="1:7" x14ac:dyDescent="0.25">
      <c r="A1" s="36" t="s">
        <v>421</v>
      </c>
    </row>
    <row r="2" spans="1:7" x14ac:dyDescent="0.25">
      <c r="A2" s="36"/>
    </row>
    <row r="4" spans="1:7" x14ac:dyDescent="0.25">
      <c r="A4" s="37" t="s">
        <v>404</v>
      </c>
      <c r="B4" s="37" t="s">
        <v>406</v>
      </c>
      <c r="C4" s="37" t="s">
        <v>405</v>
      </c>
      <c r="D4" s="37" t="s">
        <v>407</v>
      </c>
      <c r="E4" s="37" t="s">
        <v>408</v>
      </c>
      <c r="F4" s="37" t="s">
        <v>409</v>
      </c>
      <c r="G4" s="36"/>
    </row>
    <row r="5" spans="1:7" x14ac:dyDescent="0.25">
      <c r="A5" s="38" t="s">
        <v>410</v>
      </c>
      <c r="B5" s="38"/>
      <c r="C5" s="40">
        <v>30</v>
      </c>
      <c r="D5" s="39">
        <f>1550*C5</f>
        <v>46500</v>
      </c>
      <c r="E5" s="39">
        <f>350*C5</f>
        <v>10500</v>
      </c>
      <c r="F5" s="39">
        <f>900*C5</f>
        <v>27000</v>
      </c>
    </row>
    <row r="6" spans="1:7" x14ac:dyDescent="0.25">
      <c r="A6" s="38" t="s">
        <v>411</v>
      </c>
      <c r="B6" s="38"/>
      <c r="C6" s="38">
        <v>71</v>
      </c>
      <c r="D6" s="39">
        <f>900*C6</f>
        <v>63900</v>
      </c>
      <c r="E6" s="39">
        <f>350*C6</f>
        <v>24850</v>
      </c>
      <c r="F6" s="39">
        <f>900*C6</f>
        <v>63900</v>
      </c>
    </row>
    <row r="7" spans="1:7" x14ac:dyDescent="0.25">
      <c r="A7" s="38" t="s">
        <v>412</v>
      </c>
      <c r="B7" s="38" t="s">
        <v>413</v>
      </c>
      <c r="C7" s="38">
        <v>24</v>
      </c>
      <c r="D7" s="39">
        <f>3200*C7</f>
        <v>76800</v>
      </c>
      <c r="E7" s="39">
        <f>350*C7</f>
        <v>8400</v>
      </c>
      <c r="F7" s="39">
        <f t="shared" ref="F7:F11" si="0">900*C7</f>
        <v>21600</v>
      </c>
    </row>
    <row r="8" spans="1:7" x14ac:dyDescent="0.25">
      <c r="A8" s="38" t="s">
        <v>412</v>
      </c>
      <c r="B8" s="38" t="s">
        <v>414</v>
      </c>
      <c r="C8" s="38">
        <f>15+16</f>
        <v>31</v>
      </c>
      <c r="D8" s="39">
        <f>3950*31</f>
        <v>122450</v>
      </c>
      <c r="E8" s="39">
        <f t="shared" ref="E8:E19" si="1">350*C8</f>
        <v>10850</v>
      </c>
      <c r="F8" s="39">
        <f t="shared" si="0"/>
        <v>27900</v>
      </c>
    </row>
    <row r="9" spans="1:7" x14ac:dyDescent="0.25">
      <c r="A9" s="38" t="s">
        <v>412</v>
      </c>
      <c r="B9" s="38" t="s">
        <v>415</v>
      </c>
      <c r="C9" s="38">
        <f>14+13</f>
        <v>27</v>
      </c>
      <c r="D9" s="39">
        <f>3950*27</f>
        <v>106650</v>
      </c>
      <c r="E9" s="39">
        <f t="shared" si="1"/>
        <v>9450</v>
      </c>
      <c r="F9" s="39">
        <f t="shared" si="0"/>
        <v>24300</v>
      </c>
    </row>
    <row r="10" spans="1:7" x14ac:dyDescent="0.25">
      <c r="A10" s="38" t="s">
        <v>412</v>
      </c>
      <c r="B10" s="38" t="s">
        <v>416</v>
      </c>
      <c r="C10" s="38">
        <v>18</v>
      </c>
      <c r="D10" s="39">
        <f>4400*C10</f>
        <v>79200</v>
      </c>
      <c r="E10" s="39">
        <f t="shared" si="1"/>
        <v>6300</v>
      </c>
      <c r="F10" s="39">
        <f t="shared" si="0"/>
        <v>16200</v>
      </c>
    </row>
    <row r="11" spans="1:7" x14ac:dyDescent="0.25">
      <c r="A11" s="38" t="s">
        <v>412</v>
      </c>
      <c r="B11" s="38" t="s">
        <v>417</v>
      </c>
      <c r="C11" s="38">
        <f>15+13</f>
        <v>28</v>
      </c>
      <c r="D11" s="39">
        <f>4400*C11</f>
        <v>123200</v>
      </c>
      <c r="E11" s="39">
        <f t="shared" si="1"/>
        <v>9800</v>
      </c>
      <c r="F11" s="39">
        <f t="shared" si="0"/>
        <v>25200</v>
      </c>
    </row>
    <row r="12" spans="1:7" x14ac:dyDescent="0.25">
      <c r="A12" s="38" t="s">
        <v>418</v>
      </c>
      <c r="B12" s="38" t="s">
        <v>413</v>
      </c>
      <c r="C12" s="38">
        <v>28</v>
      </c>
      <c r="D12" s="39">
        <f>4750*C12</f>
        <v>133000</v>
      </c>
      <c r="E12" s="39">
        <f t="shared" si="1"/>
        <v>9800</v>
      </c>
      <c r="F12" s="39">
        <f>500*C12</f>
        <v>14000</v>
      </c>
    </row>
    <row r="13" spans="1:7" x14ac:dyDescent="0.25">
      <c r="A13" s="38" t="s">
        <v>418</v>
      </c>
      <c r="B13" s="38" t="s">
        <v>414</v>
      </c>
      <c r="C13" s="38">
        <f>15+16</f>
        <v>31</v>
      </c>
      <c r="D13" s="39">
        <f>5050*C13</f>
        <v>156550</v>
      </c>
      <c r="E13" s="39">
        <f t="shared" si="1"/>
        <v>10850</v>
      </c>
      <c r="F13" s="39">
        <f t="shared" ref="F13:F14" si="2">500*C13</f>
        <v>15500</v>
      </c>
    </row>
    <row r="14" spans="1:7" x14ac:dyDescent="0.25">
      <c r="A14" s="38" t="s">
        <v>418</v>
      </c>
      <c r="B14" s="38" t="s">
        <v>415</v>
      </c>
      <c r="C14" s="38">
        <f>21-4</f>
        <v>17</v>
      </c>
      <c r="D14" s="39">
        <f>5050*C14</f>
        <v>85850</v>
      </c>
      <c r="E14" s="39">
        <f t="shared" si="1"/>
        <v>5950</v>
      </c>
      <c r="F14" s="39">
        <f t="shared" si="2"/>
        <v>8500</v>
      </c>
    </row>
    <row r="15" spans="1:7" x14ac:dyDescent="0.25">
      <c r="A15" s="29" t="s">
        <v>419</v>
      </c>
      <c r="B15" s="38" t="s">
        <v>413</v>
      </c>
      <c r="C15" s="40">
        <v>22</v>
      </c>
      <c r="D15" s="39">
        <f>5450*C15</f>
        <v>119900</v>
      </c>
      <c r="E15" s="39">
        <f t="shared" si="1"/>
        <v>7700</v>
      </c>
      <c r="F15" s="39"/>
    </row>
    <row r="16" spans="1:7" x14ac:dyDescent="0.25">
      <c r="A16" s="29" t="s">
        <v>419</v>
      </c>
      <c r="B16" s="38" t="s">
        <v>414</v>
      </c>
      <c r="C16" s="38">
        <f>21+11</f>
        <v>32</v>
      </c>
      <c r="D16" s="39">
        <f>5600*C16</f>
        <v>179200</v>
      </c>
      <c r="E16" s="39">
        <f t="shared" si="1"/>
        <v>11200</v>
      </c>
      <c r="F16" s="39"/>
    </row>
    <row r="17" spans="1:11" x14ac:dyDescent="0.25">
      <c r="A17" s="29" t="s">
        <v>419</v>
      </c>
      <c r="B17" s="38" t="s">
        <v>415</v>
      </c>
      <c r="C17" s="38">
        <f>15+13</f>
        <v>28</v>
      </c>
      <c r="D17" s="39">
        <f>6150*C17</f>
        <v>172200</v>
      </c>
      <c r="E17" s="39">
        <f t="shared" si="1"/>
        <v>9800</v>
      </c>
      <c r="F17" s="39"/>
    </row>
    <row r="18" spans="1:11" x14ac:dyDescent="0.25">
      <c r="A18" s="29" t="s">
        <v>419</v>
      </c>
      <c r="B18" s="38" t="s">
        <v>416</v>
      </c>
      <c r="C18" s="38">
        <f>6+13+5</f>
        <v>24</v>
      </c>
      <c r="D18" s="39">
        <f>6150*C18</f>
        <v>147600</v>
      </c>
      <c r="E18" s="39">
        <f t="shared" si="1"/>
        <v>8400</v>
      </c>
      <c r="F18" s="39"/>
    </row>
    <row r="19" spans="1:11" x14ac:dyDescent="0.25">
      <c r="A19" s="29" t="s">
        <v>419</v>
      </c>
      <c r="B19" s="38" t="s">
        <v>417</v>
      </c>
      <c r="C19" s="38">
        <f>12+10</f>
        <v>22</v>
      </c>
      <c r="D19" s="39">
        <f>6150*C19</f>
        <v>135300</v>
      </c>
      <c r="E19" s="39">
        <f t="shared" si="1"/>
        <v>7700</v>
      </c>
      <c r="F19" s="39"/>
    </row>
    <row r="20" spans="1:11" x14ac:dyDescent="0.25">
      <c r="K20" t="s">
        <v>424</v>
      </c>
    </row>
    <row r="21" spans="1:11" ht="15.75" x14ac:dyDescent="0.25">
      <c r="B21" s="42" t="s">
        <v>420</v>
      </c>
      <c r="C21" s="43">
        <f>SUM(C5:C20)</f>
        <v>433</v>
      </c>
      <c r="D21" s="41">
        <f>SUM(D5:D20)</f>
        <v>1748300</v>
      </c>
      <c r="E21" s="41">
        <f>SUM(E5:E20)</f>
        <v>151550</v>
      </c>
      <c r="F21" s="41">
        <f>SUM(F5:F20)</f>
        <v>244100</v>
      </c>
      <c r="K21" s="20">
        <v>-1904551</v>
      </c>
    </row>
    <row r="22" spans="1:11" ht="15.75" x14ac:dyDescent="0.25">
      <c r="K22" s="20">
        <v>-163450</v>
      </c>
    </row>
    <row r="23" spans="1:11" ht="15.75" x14ac:dyDescent="0.25">
      <c r="C23" s="44" t="s">
        <v>422</v>
      </c>
      <c r="D23" s="45">
        <f>+D21/10*4</f>
        <v>699320</v>
      </c>
      <c r="E23" s="45">
        <f t="shared" ref="E23:F23" si="3">+E21/10*4</f>
        <v>60620</v>
      </c>
      <c r="F23" s="45">
        <f t="shared" si="3"/>
        <v>97640</v>
      </c>
      <c r="K23" s="20">
        <v>-264260</v>
      </c>
    </row>
    <row r="24" spans="1:11" x14ac:dyDescent="0.25">
      <c r="C24" s="44"/>
      <c r="D24" s="46"/>
      <c r="E24" s="46"/>
      <c r="F24" s="46"/>
    </row>
    <row r="25" spans="1:11" x14ac:dyDescent="0.25">
      <c r="C25" s="44" t="s">
        <v>423</v>
      </c>
      <c r="D25" s="45">
        <f>-K21/10*6</f>
        <v>1142730.6000000001</v>
      </c>
      <c r="E25" s="45">
        <f>-K22/10*6</f>
        <v>98070</v>
      </c>
      <c r="F25" s="45">
        <f>-K23/10*6</f>
        <v>158556</v>
      </c>
    </row>
    <row r="27" spans="1:11" x14ac:dyDescent="0.25">
      <c r="C27" s="42" t="s">
        <v>425</v>
      </c>
      <c r="D27" s="41">
        <f>SUM(D23:D26)</f>
        <v>1842050.6</v>
      </c>
      <c r="E27" s="41">
        <f t="shared" ref="E27:F27" si="4">SUM(E23:E26)</f>
        <v>158690</v>
      </c>
      <c r="F27" s="41">
        <f t="shared" si="4"/>
        <v>256196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3"/>
  <sheetViews>
    <sheetView workbookViewId="0">
      <pane ySplit="1" topLeftCell="A103" activePane="bottomLeft" state="frozen"/>
      <selection activeCell="B1" sqref="B1"/>
      <selection pane="bottomLeft" activeCell="D121" sqref="D121"/>
    </sheetView>
  </sheetViews>
  <sheetFormatPr defaultRowHeight="15" x14ac:dyDescent="0.25"/>
  <cols>
    <col min="1" max="1" width="12" bestFit="1" customWidth="1"/>
    <col min="2" max="2" width="53.5703125" bestFit="1" customWidth="1"/>
    <col min="3" max="3" width="14.5703125" customWidth="1"/>
    <col min="4" max="4" width="19.5703125" customWidth="1"/>
    <col min="5" max="5" width="19.42578125" customWidth="1"/>
    <col min="6" max="6" width="16.5703125" customWidth="1"/>
    <col min="7" max="7" width="15.28515625" customWidth="1"/>
    <col min="8" max="8" width="10.140625" customWidth="1"/>
    <col min="9" max="9" width="11.140625" customWidth="1"/>
    <col min="10" max="10" width="18.28515625" customWidth="1"/>
    <col min="11" max="11" width="12.42578125" customWidth="1"/>
    <col min="12" max="12" width="30.7109375" customWidth="1"/>
    <col min="13" max="13" width="16.5703125" customWidth="1"/>
    <col min="14" max="14" width="15" customWidth="1"/>
    <col min="15" max="15" width="10.85546875" bestFit="1" customWidth="1"/>
    <col min="16" max="16" width="21.7109375" bestFit="1" customWidth="1"/>
    <col min="17" max="17" width="23.5703125" bestFit="1" customWidth="1"/>
  </cols>
  <sheetData>
    <row r="1" spans="1:17" s="36" customFormat="1" x14ac:dyDescent="0.25">
      <c r="A1" s="36" t="s">
        <v>0</v>
      </c>
      <c r="B1" s="36" t="s">
        <v>1</v>
      </c>
      <c r="C1" s="36" t="s">
        <v>346</v>
      </c>
      <c r="D1" s="36" t="s">
        <v>105</v>
      </c>
      <c r="E1" s="36" t="s">
        <v>106</v>
      </c>
      <c r="F1" s="36" t="s">
        <v>107</v>
      </c>
      <c r="G1" s="36" t="s">
        <v>108</v>
      </c>
      <c r="H1" s="36" t="s">
        <v>109</v>
      </c>
      <c r="I1" s="36" t="s">
        <v>110</v>
      </c>
      <c r="J1" s="36" t="s">
        <v>111</v>
      </c>
      <c r="K1" s="36" t="s">
        <v>112</v>
      </c>
      <c r="L1" s="36" t="s">
        <v>113</v>
      </c>
      <c r="M1" s="36" t="s">
        <v>114</v>
      </c>
      <c r="N1" s="36" t="s">
        <v>115</v>
      </c>
      <c r="O1" s="36" t="s">
        <v>116</v>
      </c>
      <c r="P1" s="36" t="s">
        <v>117</v>
      </c>
      <c r="Q1" s="36" t="s">
        <v>118</v>
      </c>
    </row>
    <row r="2" spans="1:17" x14ac:dyDescent="0.25">
      <c r="A2">
        <v>5</v>
      </c>
      <c r="B2" t="s">
        <v>2</v>
      </c>
      <c r="C2" s="49">
        <v>-11945582.17</v>
      </c>
      <c r="D2" s="49">
        <v>-439914.27</v>
      </c>
      <c r="E2" s="49">
        <v>-1430.2</v>
      </c>
      <c r="F2" s="49">
        <v>-58533.43</v>
      </c>
      <c r="G2" s="49">
        <v>-4639548.37</v>
      </c>
      <c r="J2" s="49">
        <v>-9900</v>
      </c>
      <c r="K2" s="49">
        <v>-3738100.76</v>
      </c>
      <c r="L2" s="49">
        <v>-2163230.5499999998</v>
      </c>
      <c r="M2" s="49">
        <v>-313344.99</v>
      </c>
      <c r="N2" s="49">
        <v>-366934.9</v>
      </c>
      <c r="O2" s="49">
        <v>-214644.7</v>
      </c>
    </row>
    <row r="3" spans="1:17" x14ac:dyDescent="0.25">
      <c r="A3">
        <v>5001</v>
      </c>
      <c r="B3" t="s">
        <v>347</v>
      </c>
      <c r="C3" s="49">
        <v>-8172606.4900000002</v>
      </c>
      <c r="D3" s="49">
        <v>-431424.27</v>
      </c>
      <c r="E3" s="49">
        <v>-1430.2</v>
      </c>
      <c r="F3" s="49">
        <v>-4968</v>
      </c>
      <c r="G3" s="49">
        <v>-4639565.62</v>
      </c>
      <c r="J3" s="49">
        <v>-9900</v>
      </c>
      <c r="K3" s="49">
        <v>-276264.02</v>
      </c>
      <c r="L3" s="49">
        <v>-2162793.64</v>
      </c>
      <c r="M3" s="49">
        <v>-279454.5</v>
      </c>
      <c r="N3" s="49">
        <v>-366934.9</v>
      </c>
      <c r="O3">
        <v>128.66</v>
      </c>
    </row>
    <row r="4" spans="1:17" x14ac:dyDescent="0.25">
      <c r="A4">
        <v>5001001</v>
      </c>
      <c r="B4" t="s">
        <v>3</v>
      </c>
      <c r="C4" s="49">
        <v>-3812617.08</v>
      </c>
      <c r="D4" s="49">
        <v>-436206.27</v>
      </c>
      <c r="E4" s="49">
        <v>-1430.2</v>
      </c>
      <c r="F4" s="49">
        <v>-5000</v>
      </c>
      <c r="G4" s="49">
        <v>-477639.36</v>
      </c>
      <c r="J4" s="49">
        <v>-9900</v>
      </c>
      <c r="K4" s="49">
        <v>-274504.69</v>
      </c>
      <c r="L4" s="49">
        <v>-2322749.16</v>
      </c>
      <c r="M4" s="49">
        <v>-67696.5</v>
      </c>
      <c r="N4" s="49">
        <v>-217490.9</v>
      </c>
    </row>
    <row r="5" spans="1:17" x14ac:dyDescent="0.25">
      <c r="A5">
        <v>500100100100</v>
      </c>
      <c r="B5" t="s">
        <v>4</v>
      </c>
    </row>
    <row r="6" spans="1:17" x14ac:dyDescent="0.25">
      <c r="A6">
        <v>5001001001000040</v>
      </c>
      <c r="B6" t="s">
        <v>348</v>
      </c>
    </row>
    <row r="7" spans="1:17" x14ac:dyDescent="0.25">
      <c r="A7">
        <v>500100100200</v>
      </c>
      <c r="B7" t="s">
        <v>5</v>
      </c>
    </row>
    <row r="8" spans="1:17" x14ac:dyDescent="0.25">
      <c r="A8">
        <v>500100100300</v>
      </c>
      <c r="B8" t="s">
        <v>119</v>
      </c>
      <c r="C8" s="49">
        <v>-1975595.81</v>
      </c>
      <c r="D8" s="49">
        <v>-5150</v>
      </c>
      <c r="E8" s="49">
        <v>-1430.2</v>
      </c>
      <c r="F8" s="49">
        <v>-5000</v>
      </c>
      <c r="G8" s="49">
        <v>-140260.35999999999</v>
      </c>
      <c r="J8" s="49">
        <v>-9900</v>
      </c>
      <c r="K8" s="49">
        <v>-274504.69</v>
      </c>
      <c r="L8" s="49">
        <v>-1254163.1599999999</v>
      </c>
      <c r="M8" s="49">
        <v>-67696.5</v>
      </c>
      <c r="N8" s="49">
        <v>-217490.9</v>
      </c>
    </row>
    <row r="9" spans="1:17" x14ac:dyDescent="0.25">
      <c r="A9">
        <v>5001001003000010</v>
      </c>
      <c r="B9" t="s">
        <v>120</v>
      </c>
      <c r="C9" s="49">
        <v>-1182411</v>
      </c>
      <c r="L9" s="49">
        <v>-1182411</v>
      </c>
    </row>
    <row r="10" spans="1:17" x14ac:dyDescent="0.25">
      <c r="A10">
        <v>5001001003000020</v>
      </c>
      <c r="B10" t="s">
        <v>349</v>
      </c>
    </row>
    <row r="11" spans="1:17" x14ac:dyDescent="0.25">
      <c r="A11">
        <v>5001001003000030</v>
      </c>
      <c r="B11" t="s">
        <v>121</v>
      </c>
      <c r="C11" s="49">
        <v>-504394.1</v>
      </c>
      <c r="D11" s="49">
        <v>-5150</v>
      </c>
      <c r="E11" s="49">
        <v>-1430.2</v>
      </c>
      <c r="F11" s="49">
        <v>-5000</v>
      </c>
      <c r="G11" s="49">
        <v>-140260.35999999999</v>
      </c>
      <c r="J11" s="49">
        <v>-9900</v>
      </c>
      <c r="K11" s="49">
        <v>-7718.61</v>
      </c>
      <c r="L11" s="49">
        <v>-49747.53</v>
      </c>
      <c r="M11" s="49">
        <v>-67696.5</v>
      </c>
      <c r="N11" s="49">
        <v>-217490.9</v>
      </c>
    </row>
    <row r="12" spans="1:17" x14ac:dyDescent="0.25">
      <c r="A12">
        <v>5001001003000050</v>
      </c>
      <c r="B12" t="s">
        <v>350</v>
      </c>
      <c r="C12" s="49">
        <v>-22004.63</v>
      </c>
      <c r="L12" s="49">
        <v>-22004.63</v>
      </c>
    </row>
    <row r="13" spans="1:17" x14ac:dyDescent="0.25">
      <c r="A13">
        <v>5001001003000050</v>
      </c>
      <c r="B13" t="s">
        <v>351</v>
      </c>
      <c r="C13" s="49">
        <v>-266786.08</v>
      </c>
      <c r="K13" s="49">
        <v>-266786.08</v>
      </c>
    </row>
    <row r="14" spans="1:17" x14ac:dyDescent="0.25">
      <c r="A14">
        <v>500100100400</v>
      </c>
      <c r="B14" t="s">
        <v>352</v>
      </c>
      <c r="C14" s="49">
        <v>-431056.27</v>
      </c>
      <c r="D14" s="49">
        <v>-431056.27</v>
      </c>
    </row>
    <row r="15" spans="1:17" x14ac:dyDescent="0.25">
      <c r="A15">
        <v>5001001004000020</v>
      </c>
      <c r="B15" t="s">
        <v>353</v>
      </c>
      <c r="C15" s="49">
        <v>-431056.27</v>
      </c>
      <c r="D15" s="53">
        <v>-431056.27</v>
      </c>
    </row>
    <row r="16" spans="1:17" x14ac:dyDescent="0.25">
      <c r="A16">
        <v>5001001004000020</v>
      </c>
      <c r="B16" t="s">
        <v>325</v>
      </c>
    </row>
    <row r="17" spans="1:15" x14ac:dyDescent="0.25">
      <c r="A17">
        <v>500100100500</v>
      </c>
      <c r="B17" t="s">
        <v>122</v>
      </c>
      <c r="C17" s="49">
        <v>-660566</v>
      </c>
      <c r="L17" s="49">
        <v>-660566</v>
      </c>
    </row>
    <row r="18" spans="1:15" x14ac:dyDescent="0.25">
      <c r="A18">
        <v>5001001005000010</v>
      </c>
      <c r="B18" t="s">
        <v>123</v>
      </c>
      <c r="C18" s="49">
        <v>-660566</v>
      </c>
      <c r="L18" s="49">
        <v>-660566</v>
      </c>
    </row>
    <row r="19" spans="1:15" x14ac:dyDescent="0.25">
      <c r="A19">
        <v>5001001005000030</v>
      </c>
      <c r="B19" t="s">
        <v>354</v>
      </c>
    </row>
    <row r="20" spans="1:15" x14ac:dyDescent="0.25">
      <c r="A20">
        <v>500100100600</v>
      </c>
      <c r="B20" t="s">
        <v>124</v>
      </c>
    </row>
    <row r="21" spans="1:15" x14ac:dyDescent="0.25">
      <c r="A21">
        <v>500100100700</v>
      </c>
      <c r="B21" t="s">
        <v>125</v>
      </c>
      <c r="C21" s="49">
        <v>-745399</v>
      </c>
      <c r="G21" s="49">
        <v>-337379</v>
      </c>
      <c r="L21" s="49">
        <v>-408020</v>
      </c>
    </row>
    <row r="22" spans="1:15" x14ac:dyDescent="0.25">
      <c r="A22">
        <v>5001001007000010</v>
      </c>
      <c r="B22" t="s">
        <v>126</v>
      </c>
      <c r="C22" s="49">
        <v>-745399</v>
      </c>
      <c r="G22" s="49">
        <v>-337379</v>
      </c>
      <c r="L22" s="49">
        <v>-408020</v>
      </c>
    </row>
    <row r="23" spans="1:15" x14ac:dyDescent="0.25">
      <c r="A23">
        <v>5001002</v>
      </c>
      <c r="B23" t="s">
        <v>6</v>
      </c>
      <c r="C23" s="49">
        <v>-148945</v>
      </c>
      <c r="K23">
        <v>-368</v>
      </c>
      <c r="N23" s="49">
        <v>-148577</v>
      </c>
    </row>
    <row r="24" spans="1:15" x14ac:dyDescent="0.25">
      <c r="A24">
        <v>500100200100</v>
      </c>
      <c r="B24" t="s">
        <v>6</v>
      </c>
      <c r="C24" s="49">
        <v>-148945</v>
      </c>
      <c r="K24">
        <v>-368</v>
      </c>
      <c r="N24" s="49">
        <v>-148577</v>
      </c>
    </row>
    <row r="25" spans="1:15" x14ac:dyDescent="0.25">
      <c r="A25">
        <v>5001002001000010</v>
      </c>
      <c r="B25" t="s">
        <v>127</v>
      </c>
      <c r="C25" s="49">
        <v>-148577</v>
      </c>
      <c r="N25" s="49">
        <v>-148577</v>
      </c>
    </row>
    <row r="26" spans="1:15" x14ac:dyDescent="0.25">
      <c r="A26">
        <v>5001002001000020</v>
      </c>
      <c r="B26" t="s">
        <v>128</v>
      </c>
    </row>
    <row r="27" spans="1:15" x14ac:dyDescent="0.25">
      <c r="A27">
        <v>5001002001000030</v>
      </c>
      <c r="B27" t="s">
        <v>129</v>
      </c>
      <c r="C27">
        <v>-368</v>
      </c>
      <c r="K27">
        <v>-368</v>
      </c>
    </row>
    <row r="28" spans="1:15" x14ac:dyDescent="0.25">
      <c r="A28">
        <v>5001003</v>
      </c>
      <c r="B28" t="s">
        <v>355</v>
      </c>
    </row>
    <row r="29" spans="1:15" x14ac:dyDescent="0.25">
      <c r="A29">
        <v>500100300100</v>
      </c>
      <c r="B29" t="s">
        <v>182</v>
      </c>
    </row>
    <row r="30" spans="1:15" x14ac:dyDescent="0.25">
      <c r="A30">
        <v>5001004</v>
      </c>
      <c r="B30" t="s">
        <v>130</v>
      </c>
      <c r="C30" s="49">
        <v>-210641.4</v>
      </c>
      <c r="F30">
        <v>32</v>
      </c>
      <c r="G30" s="49">
        <v>-2757.4</v>
      </c>
      <c r="L30" s="49">
        <v>-1830</v>
      </c>
      <c r="M30" s="49">
        <v>-205578</v>
      </c>
      <c r="O30">
        <v>-508</v>
      </c>
    </row>
    <row r="31" spans="1:15" x14ac:dyDescent="0.25">
      <c r="A31">
        <v>500100400100</v>
      </c>
      <c r="B31" t="s">
        <v>130</v>
      </c>
      <c r="C31" s="49">
        <v>-210641.4</v>
      </c>
      <c r="F31">
        <v>32</v>
      </c>
      <c r="G31" s="49">
        <v>-2757.4</v>
      </c>
      <c r="L31" s="49">
        <v>-1830</v>
      </c>
      <c r="M31" s="49">
        <v>-205578</v>
      </c>
      <c r="O31">
        <v>-508</v>
      </c>
    </row>
    <row r="32" spans="1:15" x14ac:dyDescent="0.25">
      <c r="A32">
        <v>5001004001000010</v>
      </c>
      <c r="B32" t="s">
        <v>131</v>
      </c>
      <c r="C32" s="49">
        <v>-2700</v>
      </c>
      <c r="L32">
        <v>-90</v>
      </c>
      <c r="M32" s="49">
        <v>-2610</v>
      </c>
    </row>
    <row r="33" spans="1:15" x14ac:dyDescent="0.25">
      <c r="A33">
        <v>5001004001000020</v>
      </c>
      <c r="B33" t="s">
        <v>132</v>
      </c>
      <c r="C33" s="49">
        <v>-1283</v>
      </c>
      <c r="M33" s="49">
        <v>-1283</v>
      </c>
    </row>
    <row r="34" spans="1:15" x14ac:dyDescent="0.25">
      <c r="A34">
        <v>5001004001000030</v>
      </c>
      <c r="B34" t="s">
        <v>133</v>
      </c>
      <c r="C34" s="49">
        <v>-144300</v>
      </c>
      <c r="L34" s="63">
        <v>-1470</v>
      </c>
      <c r="M34" s="49">
        <v>-142830</v>
      </c>
    </row>
    <row r="35" spans="1:15" x14ac:dyDescent="0.25">
      <c r="A35">
        <v>5001004001000040</v>
      </c>
      <c r="B35" t="s">
        <v>134</v>
      </c>
      <c r="C35" s="49">
        <v>-26055</v>
      </c>
      <c r="M35" s="49">
        <v>-26055</v>
      </c>
    </row>
    <row r="36" spans="1:15" x14ac:dyDescent="0.25">
      <c r="A36">
        <v>5001004001000050</v>
      </c>
      <c r="B36" t="s">
        <v>135</v>
      </c>
      <c r="C36" s="49">
        <v>-3233.4</v>
      </c>
      <c r="F36">
        <v>32</v>
      </c>
      <c r="G36" s="49">
        <v>-2757.4</v>
      </c>
      <c r="O36">
        <v>-508</v>
      </c>
    </row>
    <row r="37" spans="1:15" x14ac:dyDescent="0.25">
      <c r="A37">
        <v>5001004001000080</v>
      </c>
      <c r="B37" t="s">
        <v>136</v>
      </c>
      <c r="C37" s="49">
        <v>-5840</v>
      </c>
      <c r="L37" s="64">
        <v>-270</v>
      </c>
      <c r="M37" s="49">
        <v>-5570</v>
      </c>
    </row>
    <row r="38" spans="1:15" x14ac:dyDescent="0.25">
      <c r="A38">
        <v>5001004001000090</v>
      </c>
      <c r="B38" t="s">
        <v>137</v>
      </c>
      <c r="C38" s="49">
        <v>-5500</v>
      </c>
      <c r="M38" s="49">
        <v>-5500</v>
      </c>
    </row>
    <row r="39" spans="1:15" x14ac:dyDescent="0.25">
      <c r="A39">
        <v>5001004001000100</v>
      </c>
      <c r="B39" t="s">
        <v>138</v>
      </c>
      <c r="C39" s="49">
        <v>-18580</v>
      </c>
      <c r="M39" s="49">
        <v>-18580</v>
      </c>
    </row>
    <row r="40" spans="1:15" x14ac:dyDescent="0.25">
      <c r="A40">
        <v>5001004001000110</v>
      </c>
      <c r="B40" t="s">
        <v>139</v>
      </c>
    </row>
    <row r="41" spans="1:15" x14ac:dyDescent="0.25">
      <c r="A41">
        <v>5001004001000110</v>
      </c>
      <c r="B41" t="s">
        <v>356</v>
      </c>
      <c r="C41" s="49">
        <v>-3150</v>
      </c>
      <c r="M41" s="49">
        <v>-3150</v>
      </c>
    </row>
    <row r="42" spans="1:15" x14ac:dyDescent="0.25">
      <c r="A42">
        <v>5001005</v>
      </c>
      <c r="B42" t="s">
        <v>357</v>
      </c>
      <c r="C42" s="49">
        <v>-3828400.49</v>
      </c>
      <c r="G42" s="49">
        <v>-4049872.68</v>
      </c>
      <c r="K42">
        <v>-180</v>
      </c>
      <c r="L42" s="49">
        <v>221652.19</v>
      </c>
    </row>
    <row r="43" spans="1:15" x14ac:dyDescent="0.25">
      <c r="A43">
        <v>500100500100</v>
      </c>
      <c r="B43" t="s">
        <v>140</v>
      </c>
      <c r="C43" s="49">
        <v>-3828400.49</v>
      </c>
      <c r="G43" s="49">
        <v>-4049872.68</v>
      </c>
      <c r="K43">
        <v>-180</v>
      </c>
      <c r="L43" s="49">
        <v>221652.19</v>
      </c>
    </row>
    <row r="44" spans="1:15" x14ac:dyDescent="0.25">
      <c r="A44">
        <v>5001005001000030</v>
      </c>
      <c r="B44" t="s">
        <v>358</v>
      </c>
      <c r="C44" s="49">
        <v>-1530820</v>
      </c>
      <c r="G44" s="49">
        <v>-1530640</v>
      </c>
      <c r="K44" s="57">
        <v>-180</v>
      </c>
    </row>
    <row r="45" spans="1:15" x14ac:dyDescent="0.25">
      <c r="A45">
        <v>5001005001000040</v>
      </c>
      <c r="B45" t="s">
        <v>359</v>
      </c>
      <c r="C45" s="49">
        <v>-251686</v>
      </c>
      <c r="G45" s="49">
        <v>-251686</v>
      </c>
    </row>
    <row r="46" spans="1:15" x14ac:dyDescent="0.25">
      <c r="A46">
        <v>5001005001000050</v>
      </c>
      <c r="B46" t="s">
        <v>141</v>
      </c>
      <c r="C46" s="49">
        <v>-29056.7</v>
      </c>
      <c r="G46" s="49">
        <v>-29056.7</v>
      </c>
    </row>
    <row r="47" spans="1:15" x14ac:dyDescent="0.25">
      <c r="A47">
        <v>5001005001000050</v>
      </c>
      <c r="B47" t="s">
        <v>142</v>
      </c>
    </row>
    <row r="48" spans="1:15" x14ac:dyDescent="0.25">
      <c r="A48">
        <v>5001005001000050</v>
      </c>
      <c r="B48" t="s">
        <v>143</v>
      </c>
      <c r="C48" s="49">
        <v>-2238489.98</v>
      </c>
      <c r="G48" s="49">
        <v>-2238489.98</v>
      </c>
    </row>
    <row r="49" spans="1:15" x14ac:dyDescent="0.25">
      <c r="A49">
        <v>5001005001000050</v>
      </c>
      <c r="B49" t="s">
        <v>144</v>
      </c>
      <c r="C49" s="49">
        <v>221652.19</v>
      </c>
      <c r="L49" s="63">
        <v>221652.19</v>
      </c>
    </row>
    <row r="50" spans="1:15" x14ac:dyDescent="0.25">
      <c r="A50">
        <v>5001006</v>
      </c>
      <c r="B50" t="s">
        <v>8</v>
      </c>
      <c r="C50" s="49">
        <v>-85110</v>
      </c>
      <c r="G50" s="49">
        <v>-85098</v>
      </c>
      <c r="K50">
        <v>-12</v>
      </c>
    </row>
    <row r="51" spans="1:15" x14ac:dyDescent="0.25">
      <c r="A51">
        <v>500100600100</v>
      </c>
      <c r="B51" t="s">
        <v>8</v>
      </c>
      <c r="C51" s="49">
        <v>-85110</v>
      </c>
      <c r="G51" s="49">
        <v>-85098</v>
      </c>
      <c r="K51">
        <v>-12</v>
      </c>
    </row>
    <row r="52" spans="1:15" x14ac:dyDescent="0.25">
      <c r="A52">
        <v>5001006001000010</v>
      </c>
      <c r="B52" t="s">
        <v>9</v>
      </c>
      <c r="C52" s="49">
        <v>-85100</v>
      </c>
      <c r="G52" s="49">
        <v>-85100</v>
      </c>
    </row>
    <row r="53" spans="1:15" x14ac:dyDescent="0.25">
      <c r="A53">
        <v>5001006001000030</v>
      </c>
      <c r="B53" t="s">
        <v>145</v>
      </c>
    </row>
    <row r="54" spans="1:15" x14ac:dyDescent="0.25">
      <c r="A54">
        <v>5001006001000050</v>
      </c>
      <c r="B54" t="s">
        <v>146</v>
      </c>
      <c r="C54">
        <v>-10</v>
      </c>
      <c r="G54">
        <v>2</v>
      </c>
      <c r="K54">
        <v>-12</v>
      </c>
    </row>
    <row r="55" spans="1:15" x14ac:dyDescent="0.25">
      <c r="A55">
        <v>5001006001000050</v>
      </c>
      <c r="B55" t="s">
        <v>147</v>
      </c>
    </row>
    <row r="56" spans="1:15" x14ac:dyDescent="0.25">
      <c r="A56">
        <v>5001007</v>
      </c>
      <c r="B56" t="s">
        <v>360</v>
      </c>
      <c r="C56" s="49">
        <v>-3060.89</v>
      </c>
      <c r="L56" s="49">
        <v>-3060.89</v>
      </c>
    </row>
    <row r="57" spans="1:15" x14ac:dyDescent="0.25">
      <c r="A57">
        <v>500100700100</v>
      </c>
      <c r="B57" t="s">
        <v>148</v>
      </c>
      <c r="C57" s="49">
        <v>-3060.89</v>
      </c>
      <c r="L57" s="49">
        <v>-3060.89</v>
      </c>
    </row>
    <row r="58" spans="1:15" x14ac:dyDescent="0.25">
      <c r="A58">
        <v>5001007001000010</v>
      </c>
      <c r="B58" t="s">
        <v>10</v>
      </c>
      <c r="C58">
        <v>-20.88</v>
      </c>
      <c r="L58">
        <v>-20.88</v>
      </c>
    </row>
    <row r="59" spans="1:15" x14ac:dyDescent="0.25">
      <c r="A59">
        <v>5001007001000010</v>
      </c>
      <c r="B59" t="s">
        <v>149</v>
      </c>
    </row>
    <row r="60" spans="1:15" x14ac:dyDescent="0.25">
      <c r="A60">
        <v>5001007001000010</v>
      </c>
      <c r="B60" t="s">
        <v>150</v>
      </c>
      <c r="C60" s="49">
        <v>-3040.01</v>
      </c>
      <c r="L60" s="49">
        <v>-3040.01</v>
      </c>
    </row>
    <row r="61" spans="1:15" x14ac:dyDescent="0.25">
      <c r="A61">
        <v>5001007001000060</v>
      </c>
      <c r="B61" t="s">
        <v>151</v>
      </c>
    </row>
    <row r="62" spans="1:15" x14ac:dyDescent="0.25">
      <c r="A62">
        <v>5001007001000070</v>
      </c>
      <c r="B62" t="s">
        <v>361</v>
      </c>
    </row>
    <row r="63" spans="1:15" x14ac:dyDescent="0.25">
      <c r="A63">
        <v>5001007001000080</v>
      </c>
      <c r="B63" t="s">
        <v>362</v>
      </c>
    </row>
    <row r="64" spans="1:15" x14ac:dyDescent="0.25">
      <c r="A64">
        <v>5001008</v>
      </c>
      <c r="B64" t="s">
        <v>363</v>
      </c>
      <c r="C64" s="49">
        <v>-27165.85</v>
      </c>
      <c r="D64" s="49">
        <v>4782</v>
      </c>
      <c r="G64" s="49">
        <v>-24198.18</v>
      </c>
      <c r="K64" s="49">
        <v>-1199.33</v>
      </c>
      <c r="L64">
        <v>-140</v>
      </c>
      <c r="M64" s="49">
        <v>-6180</v>
      </c>
      <c r="N64">
        <v>-867</v>
      </c>
      <c r="O64">
        <v>636.66</v>
      </c>
    </row>
    <row r="65" spans="1:15" x14ac:dyDescent="0.25">
      <c r="A65">
        <v>500100800100</v>
      </c>
      <c r="B65" t="s">
        <v>11</v>
      </c>
      <c r="C65" s="49">
        <v>-27165.85</v>
      </c>
      <c r="D65" s="49">
        <v>4782</v>
      </c>
      <c r="G65" s="49">
        <v>-24198.18</v>
      </c>
      <c r="K65" s="49">
        <v>-1199.33</v>
      </c>
      <c r="L65">
        <v>-140</v>
      </c>
      <c r="M65" s="49">
        <v>-6180</v>
      </c>
      <c r="N65">
        <v>-867</v>
      </c>
      <c r="O65">
        <v>636.66</v>
      </c>
    </row>
    <row r="66" spans="1:15" x14ac:dyDescent="0.25">
      <c r="A66">
        <v>5001008001000010</v>
      </c>
      <c r="B66" t="s">
        <v>12</v>
      </c>
      <c r="C66">
        <v>-140</v>
      </c>
      <c r="L66">
        <v>-140</v>
      </c>
    </row>
    <row r="67" spans="1:15" x14ac:dyDescent="0.25">
      <c r="A67">
        <v>5001008001000020</v>
      </c>
      <c r="B67" t="s">
        <v>13</v>
      </c>
    </row>
    <row r="68" spans="1:15" x14ac:dyDescent="0.25">
      <c r="A68">
        <v>5001008001000020</v>
      </c>
      <c r="B68" t="s">
        <v>152</v>
      </c>
    </row>
    <row r="69" spans="1:15" x14ac:dyDescent="0.25">
      <c r="A69">
        <v>5001008001000020</v>
      </c>
      <c r="B69" t="s">
        <v>345</v>
      </c>
      <c r="C69" s="49">
        <v>-25127.01</v>
      </c>
      <c r="G69" s="49">
        <v>-23927.68</v>
      </c>
      <c r="K69" s="49">
        <v>-1199.33</v>
      </c>
    </row>
    <row r="70" spans="1:15" x14ac:dyDescent="0.25">
      <c r="A70">
        <v>5001008001000020</v>
      </c>
      <c r="B70" t="s">
        <v>153</v>
      </c>
      <c r="C70">
        <v>-867</v>
      </c>
      <c r="N70">
        <v>-867</v>
      </c>
    </row>
    <row r="71" spans="1:15" x14ac:dyDescent="0.25">
      <c r="A71">
        <v>5001008001000030</v>
      </c>
      <c r="B71" t="s">
        <v>14</v>
      </c>
    </row>
    <row r="72" spans="1:15" x14ac:dyDescent="0.25">
      <c r="A72">
        <v>5001008001000030</v>
      </c>
      <c r="B72" t="s">
        <v>154</v>
      </c>
      <c r="C72">
        <v>-270.5</v>
      </c>
      <c r="G72">
        <v>-270.5</v>
      </c>
    </row>
    <row r="73" spans="1:15" x14ac:dyDescent="0.25">
      <c r="A73">
        <v>5001008001000040</v>
      </c>
      <c r="B73" t="s">
        <v>155</v>
      </c>
    </row>
    <row r="74" spans="1:15" x14ac:dyDescent="0.25">
      <c r="A74">
        <v>5001008001000040</v>
      </c>
      <c r="B74" t="s">
        <v>323</v>
      </c>
      <c r="C74" s="49">
        <v>-1398</v>
      </c>
      <c r="D74" s="56">
        <v>-1398</v>
      </c>
      <c r="M74" s="49"/>
    </row>
    <row r="75" spans="1:15" x14ac:dyDescent="0.25">
      <c r="A75">
        <v>5001008001000040</v>
      </c>
      <c r="B75" t="s">
        <v>324</v>
      </c>
    </row>
    <row r="76" spans="1:15" x14ac:dyDescent="0.25">
      <c r="A76">
        <v>5001008001000040</v>
      </c>
      <c r="B76" t="s">
        <v>343</v>
      </c>
      <c r="C76">
        <v>636.66</v>
      </c>
      <c r="O76">
        <v>636.66</v>
      </c>
    </row>
    <row r="77" spans="1:15" x14ac:dyDescent="0.25">
      <c r="A77">
        <v>500100800200</v>
      </c>
      <c r="B77" t="s">
        <v>156</v>
      </c>
    </row>
    <row r="78" spans="1:15" x14ac:dyDescent="0.25">
      <c r="A78">
        <v>5001009</v>
      </c>
      <c r="B78" t="s">
        <v>15</v>
      </c>
      <c r="C78" s="49">
        <v>-56665.78</v>
      </c>
      <c r="L78" s="49">
        <v>-56665.78</v>
      </c>
    </row>
    <row r="79" spans="1:15" x14ac:dyDescent="0.25">
      <c r="A79">
        <v>500100900100</v>
      </c>
      <c r="B79" t="s">
        <v>16</v>
      </c>
    </row>
    <row r="80" spans="1:15" x14ac:dyDescent="0.25">
      <c r="A80">
        <v>5001009001000010</v>
      </c>
      <c r="B80" t="s">
        <v>157</v>
      </c>
    </row>
    <row r="81" spans="1:15" x14ac:dyDescent="0.25">
      <c r="A81">
        <v>500100900200</v>
      </c>
      <c r="B81" t="s">
        <v>17</v>
      </c>
      <c r="C81" s="49">
        <v>-56665.78</v>
      </c>
      <c r="L81" s="49">
        <v>-56665.78</v>
      </c>
    </row>
    <row r="82" spans="1:15" x14ac:dyDescent="0.25">
      <c r="A82">
        <v>5001009002000010</v>
      </c>
      <c r="B82" t="s">
        <v>364</v>
      </c>
      <c r="C82" s="49">
        <v>-56665.78</v>
      </c>
      <c r="L82" s="49">
        <v>-56665.78</v>
      </c>
    </row>
    <row r="83" spans="1:15" x14ac:dyDescent="0.25">
      <c r="A83">
        <v>5002</v>
      </c>
      <c r="B83" t="s">
        <v>18</v>
      </c>
      <c r="C83" s="49">
        <v>-3772975.68</v>
      </c>
      <c r="D83" s="49">
        <v>-8490</v>
      </c>
      <c r="F83" s="49">
        <v>-53565.43</v>
      </c>
      <c r="G83">
        <v>17.25</v>
      </c>
      <c r="K83" s="49">
        <v>-3461836.74</v>
      </c>
      <c r="L83">
        <v>-436.91</v>
      </c>
      <c r="M83" s="49">
        <v>-33890.49</v>
      </c>
      <c r="O83" s="49">
        <v>-214773.36</v>
      </c>
    </row>
    <row r="84" spans="1:15" x14ac:dyDescent="0.25">
      <c r="A84">
        <v>5002001</v>
      </c>
      <c r="B84" t="s">
        <v>159</v>
      </c>
      <c r="C84" s="49">
        <v>-245953.72</v>
      </c>
      <c r="M84" s="49">
        <v>-31180.92</v>
      </c>
      <c r="O84" s="49">
        <v>-214772.8</v>
      </c>
    </row>
    <row r="85" spans="1:15" x14ac:dyDescent="0.25">
      <c r="A85">
        <v>500200100100</v>
      </c>
      <c r="B85" t="s">
        <v>160</v>
      </c>
      <c r="C85" s="49">
        <v>-214772.8</v>
      </c>
      <c r="O85" s="49">
        <v>-214772.8</v>
      </c>
    </row>
    <row r="86" spans="1:15" x14ac:dyDescent="0.25">
      <c r="A86">
        <v>5002001001000010</v>
      </c>
      <c r="B86" t="s">
        <v>161</v>
      </c>
      <c r="C86" s="49">
        <v>-11569.23</v>
      </c>
      <c r="O86" s="49">
        <v>-11569.23</v>
      </c>
    </row>
    <row r="87" spans="1:15" x14ac:dyDescent="0.25">
      <c r="A87">
        <v>5002001001000030</v>
      </c>
      <c r="B87" t="s">
        <v>162</v>
      </c>
      <c r="C87" s="49">
        <v>-203203.57</v>
      </c>
      <c r="O87" s="49">
        <v>-203203.57</v>
      </c>
    </row>
    <row r="88" spans="1:15" x14ac:dyDescent="0.25">
      <c r="A88">
        <v>500200100200</v>
      </c>
      <c r="B88" t="s">
        <v>163</v>
      </c>
      <c r="C88" s="49">
        <v>-31180.92</v>
      </c>
      <c r="M88" s="49">
        <v>-31180.92</v>
      </c>
    </row>
    <row r="89" spans="1:15" x14ac:dyDescent="0.25">
      <c r="A89">
        <v>5002001002000020</v>
      </c>
      <c r="B89" t="s">
        <v>164</v>
      </c>
      <c r="C89" s="49">
        <v>-31180.92</v>
      </c>
      <c r="M89" s="49">
        <v>-31180.92</v>
      </c>
    </row>
    <row r="90" spans="1:15" x14ac:dyDescent="0.25">
      <c r="A90">
        <v>5002002</v>
      </c>
      <c r="B90" t="s">
        <v>19</v>
      </c>
      <c r="C90" s="49">
        <v>-53564.83</v>
      </c>
      <c r="F90" s="49">
        <v>-53564.83</v>
      </c>
    </row>
    <row r="91" spans="1:15" x14ac:dyDescent="0.25">
      <c r="A91">
        <v>500200200100</v>
      </c>
      <c r="B91" t="s">
        <v>20</v>
      </c>
      <c r="C91" s="49">
        <v>-53564.83</v>
      </c>
      <c r="F91" s="49">
        <v>-53564.83</v>
      </c>
    </row>
    <row r="92" spans="1:15" x14ac:dyDescent="0.25">
      <c r="A92">
        <v>5002002001000010</v>
      </c>
      <c r="B92" t="s">
        <v>165</v>
      </c>
      <c r="C92" s="49">
        <v>-3613</v>
      </c>
      <c r="F92" s="49">
        <v>-3613</v>
      </c>
    </row>
    <row r="93" spans="1:15" x14ac:dyDescent="0.25">
      <c r="A93">
        <v>5002002001000020</v>
      </c>
      <c r="B93" t="s">
        <v>166</v>
      </c>
      <c r="C93" s="49">
        <v>-49951.83</v>
      </c>
      <c r="F93" s="49">
        <v>-49951.83</v>
      </c>
    </row>
    <row r="94" spans="1:15" x14ac:dyDescent="0.25">
      <c r="A94">
        <v>5002003</v>
      </c>
      <c r="B94" t="s">
        <v>167</v>
      </c>
      <c r="C94" s="49">
        <v>-2109.5700000000002</v>
      </c>
      <c r="M94" s="49">
        <v>-2109.5700000000002</v>
      </c>
    </row>
    <row r="95" spans="1:15" x14ac:dyDescent="0.25">
      <c r="A95">
        <v>500200300100</v>
      </c>
      <c r="B95" t="s">
        <v>167</v>
      </c>
      <c r="C95" s="49">
        <v>-2109.5700000000002</v>
      </c>
      <c r="M95" s="49">
        <v>-2109.5700000000002</v>
      </c>
    </row>
    <row r="96" spans="1:15" x14ac:dyDescent="0.25">
      <c r="A96">
        <v>5002003001000040</v>
      </c>
      <c r="B96" t="s">
        <v>168</v>
      </c>
    </row>
    <row r="97" spans="1:15" x14ac:dyDescent="0.25">
      <c r="A97">
        <v>5002003001000040</v>
      </c>
      <c r="B97" t="s">
        <v>169</v>
      </c>
    </row>
    <row r="98" spans="1:15" x14ac:dyDescent="0.25">
      <c r="A98">
        <v>5002003001000040</v>
      </c>
      <c r="B98" t="s">
        <v>170</v>
      </c>
    </row>
    <row r="99" spans="1:15" x14ac:dyDescent="0.25">
      <c r="A99">
        <v>5002003001000050</v>
      </c>
      <c r="B99" t="s">
        <v>171</v>
      </c>
      <c r="C99" s="49">
        <v>-2109.5700000000002</v>
      </c>
      <c r="M99" s="49">
        <v>-2109.5700000000002</v>
      </c>
    </row>
    <row r="100" spans="1:15" x14ac:dyDescent="0.25">
      <c r="A100">
        <v>5002004</v>
      </c>
      <c r="B100" t="s">
        <v>172</v>
      </c>
      <c r="C100" s="49">
        <v>-7043.18</v>
      </c>
      <c r="D100">
        <v>-40</v>
      </c>
      <c r="G100">
        <v>18.3</v>
      </c>
      <c r="K100" s="49">
        <v>-7224</v>
      </c>
      <c r="L100">
        <v>203.08</v>
      </c>
      <c r="O100">
        <v>-0.56000000000000005</v>
      </c>
    </row>
    <row r="101" spans="1:15" x14ac:dyDescent="0.25">
      <c r="A101">
        <v>500200400100</v>
      </c>
      <c r="B101" t="s">
        <v>172</v>
      </c>
      <c r="C101" s="49">
        <v>-7043.18</v>
      </c>
      <c r="D101">
        <v>-40</v>
      </c>
      <c r="G101">
        <v>18.3</v>
      </c>
      <c r="K101" s="49">
        <v>-7224</v>
      </c>
      <c r="L101">
        <v>203.08</v>
      </c>
      <c r="O101">
        <v>-0.56000000000000005</v>
      </c>
    </row>
    <row r="102" spans="1:15" x14ac:dyDescent="0.25">
      <c r="A102">
        <v>5002004001000020</v>
      </c>
      <c r="B102" t="s">
        <v>173</v>
      </c>
      <c r="C102" s="49">
        <v>-7042.62</v>
      </c>
      <c r="D102">
        <v>-40</v>
      </c>
      <c r="G102" s="57">
        <v>18.3</v>
      </c>
      <c r="K102" s="49">
        <v>-7224</v>
      </c>
      <c r="L102">
        <v>203.08</v>
      </c>
    </row>
    <row r="103" spans="1:15" x14ac:dyDescent="0.25">
      <c r="A103">
        <v>5002004001000030</v>
      </c>
      <c r="B103" t="s">
        <v>174</v>
      </c>
      <c r="C103">
        <v>-0.56000000000000005</v>
      </c>
      <c r="O103">
        <v>-0.56000000000000005</v>
      </c>
    </row>
    <row r="104" spans="1:15" x14ac:dyDescent="0.25">
      <c r="A104">
        <v>5002005</v>
      </c>
      <c r="B104" t="s">
        <v>175</v>
      </c>
    </row>
    <row r="105" spans="1:15" x14ac:dyDescent="0.25">
      <c r="A105">
        <v>500200500100</v>
      </c>
      <c r="B105" t="s">
        <v>175</v>
      </c>
    </row>
    <row r="106" spans="1:15" x14ac:dyDescent="0.25">
      <c r="A106">
        <v>5002006</v>
      </c>
      <c r="B106" t="s">
        <v>176</v>
      </c>
      <c r="C106">
        <v>-101.97</v>
      </c>
      <c r="F106">
        <v>-0.6</v>
      </c>
      <c r="G106">
        <v>-1.05</v>
      </c>
      <c r="K106">
        <v>-100.33</v>
      </c>
      <c r="L106">
        <v>0.01</v>
      </c>
    </row>
    <row r="107" spans="1:15" x14ac:dyDescent="0.25">
      <c r="A107">
        <v>500200600100</v>
      </c>
      <c r="B107" t="s">
        <v>177</v>
      </c>
      <c r="C107">
        <v>-101.97</v>
      </c>
      <c r="F107">
        <v>-0.6</v>
      </c>
      <c r="G107">
        <v>-1.05</v>
      </c>
      <c r="K107">
        <v>-100.33</v>
      </c>
      <c r="L107">
        <v>0.01</v>
      </c>
    </row>
    <row r="108" spans="1:15" x14ac:dyDescent="0.25">
      <c r="A108">
        <v>5002006001000030</v>
      </c>
      <c r="B108" t="s">
        <v>14</v>
      </c>
      <c r="C108">
        <v>-101.97</v>
      </c>
      <c r="F108">
        <v>-0.6</v>
      </c>
      <c r="G108">
        <v>-1.05</v>
      </c>
      <c r="K108">
        <v>-100.33</v>
      </c>
      <c r="L108">
        <v>0.01</v>
      </c>
    </row>
    <row r="109" spans="1:15" x14ac:dyDescent="0.25">
      <c r="A109">
        <v>500200600200</v>
      </c>
      <c r="B109" t="s">
        <v>178</v>
      </c>
    </row>
    <row r="110" spans="1:15" x14ac:dyDescent="0.25">
      <c r="A110">
        <v>5002007</v>
      </c>
      <c r="B110" t="s">
        <v>179</v>
      </c>
    </row>
    <row r="111" spans="1:15" x14ac:dyDescent="0.25">
      <c r="A111">
        <v>500200700100</v>
      </c>
      <c r="B111" t="s">
        <v>180</v>
      </c>
    </row>
    <row r="112" spans="1:15" x14ac:dyDescent="0.25">
      <c r="A112">
        <v>500200700200</v>
      </c>
      <c r="B112" t="s">
        <v>181</v>
      </c>
    </row>
    <row r="113" spans="1:17" x14ac:dyDescent="0.25">
      <c r="A113">
        <v>5002008</v>
      </c>
      <c r="B113" t="s">
        <v>182</v>
      </c>
      <c r="C113" s="49">
        <v>-3464202.41</v>
      </c>
      <c r="D113" s="49">
        <v>-8450</v>
      </c>
      <c r="K113" s="49">
        <v>-3454512.41</v>
      </c>
      <c r="L113">
        <v>-640</v>
      </c>
      <c r="M113">
        <v>-600</v>
      </c>
    </row>
    <row r="114" spans="1:17" x14ac:dyDescent="0.25">
      <c r="A114">
        <v>500200800100</v>
      </c>
      <c r="B114" t="s">
        <v>182</v>
      </c>
    </row>
    <row r="115" spans="1:17" x14ac:dyDescent="0.25">
      <c r="A115">
        <v>5002008001000010</v>
      </c>
      <c r="B115" t="s">
        <v>183</v>
      </c>
      <c r="C115" s="49">
        <v>-1899097</v>
      </c>
      <c r="K115" s="49">
        <v>-1899097</v>
      </c>
    </row>
    <row r="116" spans="1:17" x14ac:dyDescent="0.25">
      <c r="A116">
        <v>5002008001000010</v>
      </c>
      <c r="B116" t="s">
        <v>365</v>
      </c>
      <c r="C116" s="49">
        <v>-163450</v>
      </c>
      <c r="K116" s="49">
        <v>-163450</v>
      </c>
    </row>
    <row r="117" spans="1:17" x14ac:dyDescent="0.25">
      <c r="A117">
        <v>5002008001000020</v>
      </c>
      <c r="B117" t="s">
        <v>184</v>
      </c>
      <c r="C117" s="49">
        <v>-263660</v>
      </c>
      <c r="K117" s="49">
        <v>-263660</v>
      </c>
    </row>
    <row r="118" spans="1:17" x14ac:dyDescent="0.25">
      <c r="A118">
        <v>5002008001000040</v>
      </c>
      <c r="B118" t="s">
        <v>185</v>
      </c>
    </row>
    <row r="119" spans="1:17" x14ac:dyDescent="0.25">
      <c r="A119">
        <v>5002008001000040</v>
      </c>
      <c r="B119" t="s">
        <v>186</v>
      </c>
      <c r="C119" s="49">
        <v>1971</v>
      </c>
      <c r="K119" s="53">
        <v>1971</v>
      </c>
    </row>
    <row r="120" spans="1:17" x14ac:dyDescent="0.25">
      <c r="A120">
        <v>5002008001000050</v>
      </c>
      <c r="B120" t="s">
        <v>187</v>
      </c>
      <c r="C120" s="49">
        <v>-3097</v>
      </c>
      <c r="D120">
        <v>-60</v>
      </c>
      <c r="K120" s="49">
        <v>-2397</v>
      </c>
      <c r="L120" s="57">
        <v>-40</v>
      </c>
      <c r="M120" s="62">
        <v>-600</v>
      </c>
    </row>
    <row r="121" spans="1:17" x14ac:dyDescent="0.25">
      <c r="A121">
        <v>5002008001000050</v>
      </c>
      <c r="B121" t="s">
        <v>188</v>
      </c>
      <c r="C121" s="49">
        <v>-8990</v>
      </c>
      <c r="D121" s="49">
        <v>-8390</v>
      </c>
      <c r="L121" s="57">
        <v>-600</v>
      </c>
    </row>
    <row r="122" spans="1:17" x14ac:dyDescent="0.25">
      <c r="A122">
        <v>5002008001000060</v>
      </c>
      <c r="B122" t="s">
        <v>189</v>
      </c>
      <c r="C122" s="49">
        <v>-536917</v>
      </c>
      <c r="K122" s="49">
        <v>-536917</v>
      </c>
    </row>
    <row r="123" spans="1:17" x14ac:dyDescent="0.25">
      <c r="A123">
        <v>5002008001000060</v>
      </c>
      <c r="B123" t="s">
        <v>190</v>
      </c>
      <c r="C123" s="49">
        <v>-14116.5</v>
      </c>
      <c r="K123" s="49">
        <v>-14116.5</v>
      </c>
    </row>
    <row r="124" spans="1:17" x14ac:dyDescent="0.25">
      <c r="A124">
        <v>5002008001000060</v>
      </c>
      <c r="B124" t="s">
        <v>191</v>
      </c>
    </row>
    <row r="125" spans="1:17" x14ac:dyDescent="0.25">
      <c r="A125">
        <v>5002008001000070</v>
      </c>
      <c r="B125" t="s">
        <v>192</v>
      </c>
      <c r="C125" s="49">
        <v>-408975.86</v>
      </c>
      <c r="K125" s="49">
        <v>-408975.86</v>
      </c>
    </row>
    <row r="126" spans="1:17" x14ac:dyDescent="0.25">
      <c r="A126">
        <v>5002008001000080</v>
      </c>
      <c r="B126" t="s">
        <v>193</v>
      </c>
      <c r="C126" s="49">
        <v>-146870.04999999999</v>
      </c>
      <c r="K126" s="49">
        <v>-146870.04999999999</v>
      </c>
    </row>
    <row r="127" spans="1:17" x14ac:dyDescent="0.25">
      <c r="A127">
        <v>5002008001000100</v>
      </c>
      <c r="B127" t="s">
        <v>194</v>
      </c>
      <c r="C127" s="49">
        <v>-21000</v>
      </c>
      <c r="K127" s="49">
        <v>-21000</v>
      </c>
    </row>
    <row r="128" spans="1:17" x14ac:dyDescent="0.25">
      <c r="A128">
        <v>6</v>
      </c>
      <c r="B128" t="s">
        <v>21</v>
      </c>
      <c r="C128" s="49">
        <v>7735993.1699999999</v>
      </c>
      <c r="D128" s="49">
        <v>49733.51</v>
      </c>
      <c r="E128" s="49">
        <v>5883.8</v>
      </c>
      <c r="F128" s="49">
        <v>139846.09</v>
      </c>
      <c r="G128" s="49">
        <v>2971330.44</v>
      </c>
      <c r="J128" s="49">
        <v>145668.51</v>
      </c>
      <c r="K128" s="49">
        <v>2209931.16</v>
      </c>
      <c r="L128" s="49">
        <v>1023962.97</v>
      </c>
      <c r="M128" s="49">
        <v>357284.49</v>
      </c>
      <c r="N128" s="49">
        <v>530642.16</v>
      </c>
      <c r="O128" s="49">
        <v>217451.42</v>
      </c>
      <c r="Q128" s="49">
        <v>84258.62</v>
      </c>
    </row>
    <row r="129" spans="1:17" x14ac:dyDescent="0.25">
      <c r="A129">
        <v>6001</v>
      </c>
      <c r="B129" t="s">
        <v>22</v>
      </c>
      <c r="C129" s="49">
        <v>7632188.6500000004</v>
      </c>
      <c r="D129" s="49">
        <v>49733.51</v>
      </c>
      <c r="E129" s="49">
        <v>5883.8</v>
      </c>
      <c r="F129" s="49">
        <v>139846.09</v>
      </c>
      <c r="G129" s="49">
        <v>2971330.15</v>
      </c>
      <c r="J129" s="49">
        <v>145668.51</v>
      </c>
      <c r="K129" s="49">
        <v>2209931.16</v>
      </c>
      <c r="L129" s="49">
        <v>920158.74</v>
      </c>
      <c r="M129" s="49">
        <v>357284.49</v>
      </c>
      <c r="N129" s="49">
        <v>530642.16</v>
      </c>
      <c r="O129" s="49">
        <v>217451.42</v>
      </c>
      <c r="Q129" s="49">
        <v>84258.62</v>
      </c>
    </row>
    <row r="130" spans="1:17" x14ac:dyDescent="0.25">
      <c r="A130">
        <v>6001001</v>
      </c>
      <c r="B130" t="s">
        <v>195</v>
      </c>
      <c r="C130" s="49">
        <v>1129517.53</v>
      </c>
      <c r="D130" s="49">
        <v>2553.91</v>
      </c>
      <c r="F130" s="49">
        <v>2471.6999999999998</v>
      </c>
      <c r="G130" s="49">
        <v>288657.99</v>
      </c>
      <c r="J130" s="49">
        <v>1759.37</v>
      </c>
      <c r="K130" s="49">
        <v>608097.25</v>
      </c>
      <c r="L130" s="49">
        <v>34179.33</v>
      </c>
      <c r="M130" s="49">
        <v>6921.77</v>
      </c>
      <c r="N130">
        <v>26.3</v>
      </c>
      <c r="O130" s="49">
        <v>184253.92</v>
      </c>
      <c r="Q130">
        <v>595.99</v>
      </c>
    </row>
    <row r="131" spans="1:17" x14ac:dyDescent="0.25">
      <c r="A131">
        <v>600100100100</v>
      </c>
      <c r="B131" t="s">
        <v>196</v>
      </c>
      <c r="C131" s="49">
        <v>1129517.53</v>
      </c>
      <c r="D131" s="49">
        <v>2553.91</v>
      </c>
      <c r="F131" s="49">
        <v>2471.6999999999998</v>
      </c>
      <c r="G131" s="49">
        <v>288657.99</v>
      </c>
      <c r="J131" s="49">
        <v>1759.37</v>
      </c>
      <c r="K131" s="49">
        <v>608097.25</v>
      </c>
      <c r="L131" s="49">
        <v>34179.33</v>
      </c>
      <c r="M131" s="49">
        <v>6921.77</v>
      </c>
      <c r="N131">
        <v>26.3</v>
      </c>
      <c r="O131" s="49">
        <v>184253.92</v>
      </c>
      <c r="Q131">
        <v>595.99</v>
      </c>
    </row>
    <row r="132" spans="1:17" x14ac:dyDescent="0.25">
      <c r="A132">
        <v>6001001001000010</v>
      </c>
      <c r="B132" t="s">
        <v>23</v>
      </c>
      <c r="C132" s="49">
        <v>7523.85</v>
      </c>
      <c r="G132" s="49">
        <v>1195.31</v>
      </c>
      <c r="K132" s="49">
        <v>1620.21</v>
      </c>
      <c r="L132" s="49">
        <v>4320.59</v>
      </c>
      <c r="M132">
        <v>20.67</v>
      </c>
      <c r="N132">
        <v>26.3</v>
      </c>
      <c r="O132">
        <v>39.9</v>
      </c>
      <c r="Q132">
        <v>300.87</v>
      </c>
    </row>
    <row r="133" spans="1:17" x14ac:dyDescent="0.25">
      <c r="A133">
        <v>6001001001000020</v>
      </c>
      <c r="B133" t="s">
        <v>24</v>
      </c>
      <c r="C133" s="49">
        <v>4236.3</v>
      </c>
      <c r="G133">
        <v>472.19</v>
      </c>
      <c r="J133">
        <v>883.28</v>
      </c>
      <c r="K133">
        <v>768.58</v>
      </c>
      <c r="L133" s="49">
        <v>1845.07</v>
      </c>
      <c r="Q133">
        <v>267.18</v>
      </c>
    </row>
    <row r="134" spans="1:17" x14ac:dyDescent="0.25">
      <c r="A134">
        <v>6001001001000020</v>
      </c>
      <c r="B134" t="s">
        <v>197</v>
      </c>
      <c r="C134" s="49">
        <v>41265.019999999997</v>
      </c>
      <c r="D134">
        <v>623.99</v>
      </c>
      <c r="F134" s="49">
        <v>2471.6999999999998</v>
      </c>
      <c r="G134" s="49">
        <v>8052</v>
      </c>
      <c r="J134">
        <v>90.04</v>
      </c>
      <c r="K134" s="49">
        <v>4520.71</v>
      </c>
      <c r="L134" s="49">
        <v>19988.64</v>
      </c>
      <c r="M134" s="49">
        <v>5490</v>
      </c>
      <c r="Q134">
        <v>27.94</v>
      </c>
    </row>
    <row r="135" spans="1:17" x14ac:dyDescent="0.25">
      <c r="A135">
        <v>6001001001000050</v>
      </c>
      <c r="B135" t="s">
        <v>198</v>
      </c>
      <c r="C135" s="49">
        <v>1645.89</v>
      </c>
      <c r="G135">
        <v>517.05999999999995</v>
      </c>
      <c r="K135" s="49">
        <v>1097.83</v>
      </c>
      <c r="M135">
        <v>31</v>
      </c>
    </row>
    <row r="136" spans="1:17" ht="14.45" x14ac:dyDescent="0.3">
      <c r="A136">
        <v>6001001001000060</v>
      </c>
      <c r="B136" t="s">
        <v>199</v>
      </c>
      <c r="C136" s="49">
        <v>28557.86</v>
      </c>
      <c r="O136" s="49">
        <v>28557.86</v>
      </c>
    </row>
    <row r="137" spans="1:17" ht="14.45" x14ac:dyDescent="0.3">
      <c r="A137">
        <v>6001001001000090</v>
      </c>
      <c r="B137" t="s">
        <v>200</v>
      </c>
      <c r="C137" s="49">
        <v>12110.28</v>
      </c>
      <c r="D137" s="49">
        <v>1115.8</v>
      </c>
      <c r="K137" s="49">
        <v>10994.48</v>
      </c>
    </row>
    <row r="138" spans="1:17" ht="14.45" x14ac:dyDescent="0.3">
      <c r="A138">
        <v>6001001001000090</v>
      </c>
      <c r="B138" t="s">
        <v>201</v>
      </c>
      <c r="C138" s="49">
        <v>3026.76</v>
      </c>
      <c r="G138" s="49">
        <v>3026.76</v>
      </c>
    </row>
    <row r="139" spans="1:17" x14ac:dyDescent="0.25">
      <c r="A139">
        <v>6001001001000130</v>
      </c>
      <c r="B139" t="s">
        <v>202</v>
      </c>
      <c r="C139" s="49">
        <v>191549.47</v>
      </c>
      <c r="G139" s="49">
        <v>179865.51</v>
      </c>
      <c r="K139" s="49">
        <v>4783.96</v>
      </c>
      <c r="L139" s="56">
        <v>6900</v>
      </c>
    </row>
    <row r="140" spans="1:17" x14ac:dyDescent="0.25">
      <c r="A140">
        <v>6001001001000130</v>
      </c>
      <c r="B140" t="s">
        <v>203</v>
      </c>
      <c r="C140" s="49">
        <v>52367.33</v>
      </c>
      <c r="G140" s="49">
        <v>52337.54</v>
      </c>
      <c r="K140">
        <v>29.79</v>
      </c>
    </row>
    <row r="141" spans="1:17" x14ac:dyDescent="0.25">
      <c r="A141">
        <v>6001001001000140</v>
      </c>
      <c r="B141" t="s">
        <v>25</v>
      </c>
      <c r="C141">
        <v>-4.7699999999999996</v>
      </c>
      <c r="G141">
        <v>-4.96</v>
      </c>
      <c r="L141">
        <v>0.19</v>
      </c>
    </row>
    <row r="142" spans="1:17" x14ac:dyDescent="0.25">
      <c r="A142">
        <v>6001001001000140</v>
      </c>
      <c r="B142" t="s">
        <v>204</v>
      </c>
      <c r="C142" s="49">
        <v>466288.25</v>
      </c>
      <c r="K142" s="49">
        <v>466288.25</v>
      </c>
    </row>
    <row r="143" spans="1:17" x14ac:dyDescent="0.25">
      <c r="A143">
        <v>6001001001000140</v>
      </c>
      <c r="B143" t="s">
        <v>205</v>
      </c>
      <c r="C143" s="49">
        <v>53696.5</v>
      </c>
      <c r="K143" s="49">
        <v>53696.5</v>
      </c>
    </row>
    <row r="144" spans="1:17" x14ac:dyDescent="0.25">
      <c r="A144">
        <v>6001001001000140</v>
      </c>
      <c r="B144" t="s">
        <v>206</v>
      </c>
      <c r="C144" s="49">
        <v>45635</v>
      </c>
      <c r="K144" s="49">
        <v>45635</v>
      </c>
    </row>
    <row r="145" spans="1:17" x14ac:dyDescent="0.25">
      <c r="A145">
        <v>6001001001000160</v>
      </c>
      <c r="B145" t="s">
        <v>207</v>
      </c>
      <c r="C145">
        <v>160.54</v>
      </c>
      <c r="G145">
        <v>8.94</v>
      </c>
      <c r="K145">
        <v>151.6</v>
      </c>
    </row>
    <row r="146" spans="1:17" x14ac:dyDescent="0.25">
      <c r="A146">
        <v>6001001001000160</v>
      </c>
      <c r="B146" t="s">
        <v>208</v>
      </c>
    </row>
    <row r="147" spans="1:17" x14ac:dyDescent="0.25">
      <c r="A147">
        <v>6001001001000160</v>
      </c>
      <c r="B147" t="s">
        <v>209</v>
      </c>
      <c r="C147">
        <v>143.63999999999999</v>
      </c>
      <c r="G147">
        <v>143.63999999999999</v>
      </c>
    </row>
    <row r="148" spans="1:17" x14ac:dyDescent="0.25">
      <c r="A148">
        <v>6001001001000160</v>
      </c>
      <c r="B148" t="s">
        <v>210</v>
      </c>
      <c r="C148" s="49">
        <v>7111.4</v>
      </c>
      <c r="O148" s="49">
        <v>7111.4</v>
      </c>
    </row>
    <row r="149" spans="1:17" x14ac:dyDescent="0.25">
      <c r="A149">
        <v>6001001001000160</v>
      </c>
      <c r="B149" t="s">
        <v>211</v>
      </c>
      <c r="C149" s="49">
        <v>12118.22</v>
      </c>
      <c r="D149">
        <v>814.12</v>
      </c>
      <c r="G149" s="49">
        <v>8235.1299999999992</v>
      </c>
      <c r="J149">
        <v>385.37</v>
      </c>
      <c r="K149">
        <v>672.39</v>
      </c>
      <c r="L149">
        <v>322.81</v>
      </c>
      <c r="O149" s="49">
        <v>1688.4</v>
      </c>
    </row>
    <row r="150" spans="1:17" x14ac:dyDescent="0.25">
      <c r="A150">
        <v>6001001001000160</v>
      </c>
      <c r="B150" t="s">
        <v>212</v>
      </c>
      <c r="C150" s="49">
        <v>8305.4699999999993</v>
      </c>
      <c r="G150" s="49">
        <v>4139.63</v>
      </c>
      <c r="K150" s="49">
        <v>3479.24</v>
      </c>
      <c r="M150">
        <v>629</v>
      </c>
      <c r="O150">
        <v>57.6</v>
      </c>
    </row>
    <row r="151" spans="1:17" x14ac:dyDescent="0.25">
      <c r="A151">
        <v>6001001001000160</v>
      </c>
      <c r="B151" t="s">
        <v>213</v>
      </c>
      <c r="C151" s="49">
        <v>146521.26</v>
      </c>
      <c r="O151" s="49">
        <v>146521.26</v>
      </c>
    </row>
    <row r="152" spans="1:17" x14ac:dyDescent="0.25">
      <c r="A152">
        <v>6001001001000160</v>
      </c>
      <c r="B152" t="s">
        <v>214</v>
      </c>
    </row>
    <row r="153" spans="1:17" x14ac:dyDescent="0.25">
      <c r="A153">
        <v>6001001001000200</v>
      </c>
      <c r="B153" t="s">
        <v>215</v>
      </c>
      <c r="C153" s="49">
        <v>43000.72</v>
      </c>
      <c r="G153" s="49">
        <v>29640.61</v>
      </c>
      <c r="J153">
        <v>209.8</v>
      </c>
      <c r="K153" s="49">
        <v>11320.68</v>
      </c>
      <c r="L153">
        <v>801.03</v>
      </c>
      <c r="M153">
        <v>751.1</v>
      </c>
      <c r="O153">
        <v>277.5</v>
      </c>
    </row>
    <row r="154" spans="1:17" x14ac:dyDescent="0.25">
      <c r="A154">
        <v>6001001001000200</v>
      </c>
      <c r="B154" t="s">
        <v>216</v>
      </c>
      <c r="C154" s="49">
        <v>4258.54</v>
      </c>
      <c r="G154" s="49">
        <v>1028.6300000000001</v>
      </c>
      <c r="J154">
        <v>190.88</v>
      </c>
      <c r="K154" s="49">
        <v>3038.03</v>
      </c>
      <c r="L154">
        <v>1</v>
      </c>
    </row>
    <row r="155" spans="1:17" x14ac:dyDescent="0.25">
      <c r="A155">
        <v>6001002</v>
      </c>
      <c r="B155" t="s">
        <v>217</v>
      </c>
      <c r="C155" s="49">
        <v>4557896.96</v>
      </c>
      <c r="D155" s="49">
        <v>42414.49</v>
      </c>
      <c r="E155" s="49">
        <v>5883.8</v>
      </c>
      <c r="F155" s="49">
        <v>106252.44</v>
      </c>
      <c r="G155" s="49">
        <v>2493408.9900000002</v>
      </c>
      <c r="J155" s="49">
        <v>17339.14</v>
      </c>
      <c r="K155" s="49">
        <v>660719.93000000005</v>
      </c>
      <c r="L155" s="49">
        <v>506186.22</v>
      </c>
      <c r="M155" s="49">
        <v>178033.65</v>
      </c>
      <c r="N155" s="49">
        <v>513253.06</v>
      </c>
      <c r="O155" s="49">
        <v>33042.89</v>
      </c>
      <c r="Q155" s="49">
        <v>1362.35</v>
      </c>
    </row>
    <row r="156" spans="1:17" x14ac:dyDescent="0.25">
      <c r="A156">
        <v>600100200100</v>
      </c>
      <c r="B156" t="s">
        <v>26</v>
      </c>
      <c r="C156" s="49">
        <v>2053578.45</v>
      </c>
      <c r="D156" s="49">
        <v>8357.9599999999991</v>
      </c>
      <c r="E156" s="49">
        <v>2750</v>
      </c>
      <c r="F156" s="49">
        <v>41947.34</v>
      </c>
      <c r="G156" s="49">
        <v>1703401.85</v>
      </c>
      <c r="J156">
        <v>300</v>
      </c>
      <c r="K156" s="49">
        <v>150117.31</v>
      </c>
      <c r="L156" s="49">
        <v>134767.82999999999</v>
      </c>
      <c r="M156" s="49">
        <v>10196.620000000001</v>
      </c>
      <c r="N156">
        <v>179.34</v>
      </c>
      <c r="O156" s="49">
        <v>1560.2</v>
      </c>
    </row>
    <row r="157" spans="1:17" x14ac:dyDescent="0.25">
      <c r="A157">
        <v>6001002001000010</v>
      </c>
      <c r="B157" t="s">
        <v>27</v>
      </c>
      <c r="C157" s="49">
        <v>3966.12</v>
      </c>
      <c r="L157" s="49">
        <v>3660</v>
      </c>
      <c r="M157">
        <v>306.12</v>
      </c>
    </row>
    <row r="158" spans="1:17" x14ac:dyDescent="0.25">
      <c r="A158">
        <v>6001002001000020</v>
      </c>
      <c r="B158" t="s">
        <v>28</v>
      </c>
      <c r="C158" s="49">
        <v>40656.589999999997</v>
      </c>
      <c r="L158" s="49">
        <v>40656.589999999997</v>
      </c>
    </row>
    <row r="159" spans="1:17" x14ac:dyDescent="0.25">
      <c r="A159">
        <v>6001002001000040</v>
      </c>
      <c r="B159" t="s">
        <v>218</v>
      </c>
    </row>
    <row r="160" spans="1:17" x14ac:dyDescent="0.25">
      <c r="A160">
        <v>6001002001000040</v>
      </c>
      <c r="B160" t="s">
        <v>219</v>
      </c>
      <c r="C160" s="49">
        <v>25071</v>
      </c>
      <c r="L160" s="49">
        <v>25071</v>
      </c>
    </row>
    <row r="161" spans="1:17" x14ac:dyDescent="0.25">
      <c r="A161">
        <v>6001002001000040</v>
      </c>
      <c r="B161" t="s">
        <v>220</v>
      </c>
      <c r="C161" s="49">
        <v>5575.79</v>
      </c>
      <c r="L161" s="49">
        <v>5575.79</v>
      </c>
    </row>
    <row r="162" spans="1:17" x14ac:dyDescent="0.25">
      <c r="A162">
        <v>6001002001000040</v>
      </c>
      <c r="B162" t="s">
        <v>221</v>
      </c>
    </row>
    <row r="163" spans="1:17" x14ac:dyDescent="0.25">
      <c r="A163">
        <v>6001002001000040</v>
      </c>
      <c r="B163" t="s">
        <v>222</v>
      </c>
    </row>
    <row r="164" spans="1:17" x14ac:dyDescent="0.25">
      <c r="A164">
        <v>6001002001000040</v>
      </c>
      <c r="B164" t="s">
        <v>223</v>
      </c>
      <c r="C164" s="49">
        <v>32684.080000000002</v>
      </c>
      <c r="L164" s="49">
        <v>32684.080000000002</v>
      </c>
    </row>
    <row r="165" spans="1:17" x14ac:dyDescent="0.25">
      <c r="A165">
        <v>6001002001000050</v>
      </c>
      <c r="B165" t="s">
        <v>366</v>
      </c>
      <c r="C165" s="49">
        <v>435836.48</v>
      </c>
      <c r="D165" s="49">
        <v>2162.96</v>
      </c>
      <c r="F165" s="49">
        <v>18774.25</v>
      </c>
      <c r="G165" s="49">
        <v>350167.03999999998</v>
      </c>
      <c r="K165" s="49">
        <v>48971.86</v>
      </c>
      <c r="L165" s="49">
        <v>15048.17</v>
      </c>
      <c r="O165">
        <v>712.2</v>
      </c>
    </row>
    <row r="166" spans="1:17" x14ac:dyDescent="0.25">
      <c r="A166">
        <v>6001002001000050</v>
      </c>
      <c r="B166" t="s">
        <v>367</v>
      </c>
      <c r="C166" s="49">
        <v>65422.54</v>
      </c>
      <c r="D166" s="49">
        <v>6195</v>
      </c>
      <c r="E166" s="49">
        <v>2750</v>
      </c>
      <c r="F166" s="49">
        <v>23173.09</v>
      </c>
      <c r="G166" s="49">
        <v>4825</v>
      </c>
      <c r="J166">
        <v>300</v>
      </c>
      <c r="K166" s="49">
        <v>5368.75</v>
      </c>
      <c r="L166" s="49">
        <v>12072.2</v>
      </c>
      <c r="M166" s="49">
        <v>9890.5</v>
      </c>
      <c r="O166">
        <v>848</v>
      </c>
    </row>
    <row r="167" spans="1:17" x14ac:dyDescent="0.25">
      <c r="A167">
        <v>6001002001000050</v>
      </c>
      <c r="B167" t="s">
        <v>225</v>
      </c>
      <c r="C167" s="49">
        <v>92206.04</v>
      </c>
      <c r="K167" s="49">
        <v>92026.7</v>
      </c>
      <c r="N167">
        <v>179.34</v>
      </c>
    </row>
    <row r="168" spans="1:17" x14ac:dyDescent="0.25">
      <c r="A168">
        <v>6001002001000050</v>
      </c>
      <c r="B168" t="s">
        <v>226</v>
      </c>
      <c r="C168" s="49">
        <v>1215854.71</v>
      </c>
      <c r="G168" s="49">
        <v>1215854.71</v>
      </c>
    </row>
    <row r="169" spans="1:17" x14ac:dyDescent="0.25">
      <c r="A169">
        <v>6001002001000090</v>
      </c>
      <c r="B169" t="s">
        <v>227</v>
      </c>
      <c r="C169" s="49">
        <v>136305.1</v>
      </c>
      <c r="G169" s="49">
        <v>132555.1</v>
      </c>
      <c r="K169" s="49">
        <v>3750</v>
      </c>
    </row>
    <row r="170" spans="1:17" x14ac:dyDescent="0.25">
      <c r="A170">
        <v>600100200200</v>
      </c>
      <c r="B170" t="s">
        <v>29</v>
      </c>
      <c r="C170" s="49">
        <v>95590.01</v>
      </c>
      <c r="D170">
        <v>-425.83</v>
      </c>
      <c r="F170" s="49">
        <v>5091.7</v>
      </c>
      <c r="G170" s="49">
        <v>4035.09</v>
      </c>
      <c r="J170" s="49">
        <v>7128.1</v>
      </c>
      <c r="K170" s="49">
        <v>2741.1</v>
      </c>
      <c r="L170" s="49">
        <v>74010.45</v>
      </c>
      <c r="M170" s="49">
        <v>1212.4000000000001</v>
      </c>
      <c r="O170">
        <v>455</v>
      </c>
      <c r="Q170" s="49">
        <v>1342</v>
      </c>
    </row>
    <row r="171" spans="1:17" x14ac:dyDescent="0.25">
      <c r="A171">
        <v>6001002002000020</v>
      </c>
      <c r="B171" t="s">
        <v>30</v>
      </c>
      <c r="C171" s="49">
        <v>6568.53</v>
      </c>
      <c r="D171">
        <v>-499.03</v>
      </c>
      <c r="F171" s="49">
        <v>2129.1999999999998</v>
      </c>
      <c r="G171" s="49">
        <v>2735</v>
      </c>
      <c r="L171" s="49">
        <v>2203.36</v>
      </c>
    </row>
    <row r="172" spans="1:17" x14ac:dyDescent="0.25">
      <c r="A172">
        <v>6001002002000040</v>
      </c>
      <c r="B172" t="s">
        <v>31</v>
      </c>
      <c r="C172" s="49">
        <v>9640.59</v>
      </c>
      <c r="G172" s="49">
        <v>1300.0899999999999</v>
      </c>
      <c r="J172" s="49">
        <v>7128.1</v>
      </c>
      <c r="M172" s="49">
        <v>1212.4000000000001</v>
      </c>
    </row>
    <row r="173" spans="1:17" x14ac:dyDescent="0.25">
      <c r="A173">
        <v>6001002002000050</v>
      </c>
      <c r="B173" t="s">
        <v>368</v>
      </c>
    </row>
    <row r="174" spans="1:17" x14ac:dyDescent="0.25">
      <c r="A174">
        <v>6001002002000060</v>
      </c>
      <c r="B174" t="s">
        <v>32</v>
      </c>
      <c r="C174" s="49">
        <v>79380.89</v>
      </c>
      <c r="D174">
        <v>73.2</v>
      </c>
      <c r="F174" s="49">
        <v>2962.5</v>
      </c>
      <c r="K174" s="49">
        <v>2741.1</v>
      </c>
      <c r="L174" s="49">
        <v>71807.09</v>
      </c>
      <c r="O174">
        <v>455</v>
      </c>
      <c r="Q174" s="49">
        <v>1342</v>
      </c>
    </row>
    <row r="175" spans="1:17" x14ac:dyDescent="0.25">
      <c r="A175">
        <v>600100200300</v>
      </c>
      <c r="B175" t="s">
        <v>33</v>
      </c>
      <c r="C175" s="49">
        <v>1679780.72</v>
      </c>
      <c r="D175" s="49">
        <v>32983.14</v>
      </c>
      <c r="E175" s="49">
        <v>2820</v>
      </c>
      <c r="F175" s="49">
        <v>58691.97</v>
      </c>
      <c r="G175" s="49">
        <v>451869.21</v>
      </c>
      <c r="J175" s="49">
        <v>5535.02</v>
      </c>
      <c r="K175" s="49">
        <v>387893.97</v>
      </c>
      <c r="L175" s="49">
        <v>83384.289999999994</v>
      </c>
      <c r="M175" s="49">
        <v>116102.96</v>
      </c>
      <c r="N175" s="49">
        <v>512467.12</v>
      </c>
      <c r="O175" s="49">
        <v>28012.69</v>
      </c>
      <c r="Q175">
        <v>20.350000000000001</v>
      </c>
    </row>
    <row r="176" spans="1:17" x14ac:dyDescent="0.25">
      <c r="A176">
        <v>6001002003000010</v>
      </c>
      <c r="B176" t="s">
        <v>34</v>
      </c>
      <c r="C176" s="49">
        <v>163627.48000000001</v>
      </c>
      <c r="F176" s="49">
        <v>7292.6</v>
      </c>
      <c r="G176" s="49">
        <v>40186.32</v>
      </c>
      <c r="K176" s="49">
        <v>79575.960000000006</v>
      </c>
      <c r="M176" s="49">
        <v>29280</v>
      </c>
      <c r="O176" s="49">
        <v>7292.6</v>
      </c>
    </row>
    <row r="177" spans="1:17" x14ac:dyDescent="0.25">
      <c r="A177">
        <v>6001002003000010</v>
      </c>
      <c r="B177" t="s">
        <v>228</v>
      </c>
      <c r="C177">
        <v>452.61</v>
      </c>
      <c r="M177">
        <v>452.61</v>
      </c>
    </row>
    <row r="178" spans="1:17" x14ac:dyDescent="0.25">
      <c r="A178">
        <v>6001002003000010</v>
      </c>
      <c r="B178" t="s">
        <v>229</v>
      </c>
    </row>
    <row r="179" spans="1:17" x14ac:dyDescent="0.25">
      <c r="A179">
        <v>6001002003000010</v>
      </c>
      <c r="B179" t="s">
        <v>230</v>
      </c>
      <c r="C179" s="49">
        <v>11040.28</v>
      </c>
      <c r="G179" s="49">
        <v>10548.55</v>
      </c>
      <c r="M179">
        <v>491.73</v>
      </c>
    </row>
    <row r="180" spans="1:17" x14ac:dyDescent="0.25">
      <c r="A180">
        <v>6001002003000010</v>
      </c>
      <c r="B180" t="s">
        <v>33</v>
      </c>
      <c r="C180" s="49">
        <v>3759</v>
      </c>
      <c r="L180" s="49">
        <v>1659</v>
      </c>
      <c r="N180" s="49">
        <v>2100</v>
      </c>
    </row>
    <row r="181" spans="1:17" x14ac:dyDescent="0.25">
      <c r="A181">
        <v>6001002003000040</v>
      </c>
      <c r="B181" t="s">
        <v>231</v>
      </c>
      <c r="C181" s="49">
        <v>1503.08</v>
      </c>
      <c r="J181" s="49">
        <v>1503.08</v>
      </c>
    </row>
    <row r="182" spans="1:17" x14ac:dyDescent="0.25">
      <c r="A182">
        <v>6001002003000050</v>
      </c>
      <c r="B182" t="s">
        <v>232</v>
      </c>
      <c r="C182" s="49">
        <v>8837.51</v>
      </c>
      <c r="D182">
        <v>211</v>
      </c>
      <c r="G182" s="49">
        <v>6004.13</v>
      </c>
      <c r="J182">
        <v>19.87</v>
      </c>
      <c r="K182">
        <v>610.32000000000005</v>
      </c>
      <c r="L182">
        <v>56.69</v>
      </c>
      <c r="M182">
        <v>237.63</v>
      </c>
      <c r="N182">
        <v>162.13</v>
      </c>
      <c r="O182" s="49">
        <v>1515.39</v>
      </c>
      <c r="Q182">
        <v>20.350000000000001</v>
      </c>
    </row>
    <row r="183" spans="1:17" x14ac:dyDescent="0.25">
      <c r="A183">
        <v>6001002003000050</v>
      </c>
      <c r="B183" t="s">
        <v>233</v>
      </c>
      <c r="C183" s="49">
        <v>18704.7</v>
      </c>
      <c r="O183" s="49">
        <v>18704.7</v>
      </c>
    </row>
    <row r="184" spans="1:17" x14ac:dyDescent="0.25">
      <c r="A184">
        <v>6001002003000060</v>
      </c>
      <c r="B184" t="s">
        <v>35</v>
      </c>
      <c r="C184" s="49">
        <v>7081.68</v>
      </c>
      <c r="G184" s="49">
        <v>3121.56</v>
      </c>
      <c r="K184" s="49">
        <v>2342.4</v>
      </c>
      <c r="L184">
        <v>628.29999999999995</v>
      </c>
      <c r="M184">
        <v>989.42</v>
      </c>
    </row>
    <row r="185" spans="1:17" x14ac:dyDescent="0.25">
      <c r="A185">
        <v>6001002003000080</v>
      </c>
      <c r="B185" t="s">
        <v>234</v>
      </c>
      <c r="C185" s="49">
        <v>45907.29</v>
      </c>
      <c r="F185" s="49">
        <v>35395</v>
      </c>
      <c r="G185">
        <v>684.18</v>
      </c>
      <c r="K185" s="49">
        <v>2164.9699999999998</v>
      </c>
      <c r="L185" s="49">
        <v>7163.14</v>
      </c>
      <c r="O185">
        <v>500</v>
      </c>
    </row>
    <row r="186" spans="1:17" x14ac:dyDescent="0.25">
      <c r="A186">
        <v>6001002003000100</v>
      </c>
      <c r="B186" t="s">
        <v>36</v>
      </c>
      <c r="C186" s="49">
        <v>4989.3500000000004</v>
      </c>
      <c r="F186" s="49">
        <v>4989.3500000000004</v>
      </c>
    </row>
    <row r="187" spans="1:17" x14ac:dyDescent="0.25">
      <c r="A187">
        <v>6001002003000100</v>
      </c>
      <c r="B187" t="s">
        <v>235</v>
      </c>
    </row>
    <row r="188" spans="1:17" x14ac:dyDescent="0.25">
      <c r="A188">
        <v>6001002003000100</v>
      </c>
      <c r="B188" t="s">
        <v>236</v>
      </c>
      <c r="C188" s="49">
        <v>29062.080000000002</v>
      </c>
      <c r="L188" s="49">
        <v>29062.080000000002</v>
      </c>
    </row>
    <row r="189" spans="1:17" x14ac:dyDescent="0.25">
      <c r="A189">
        <v>6001002003000100</v>
      </c>
      <c r="B189" t="s">
        <v>369</v>
      </c>
      <c r="C189" s="49">
        <v>16833.650000000001</v>
      </c>
      <c r="M189" s="49">
        <v>16833.650000000001</v>
      </c>
    </row>
    <row r="190" spans="1:17" x14ac:dyDescent="0.25">
      <c r="A190">
        <v>6001002003000110</v>
      </c>
      <c r="B190" t="s">
        <v>237</v>
      </c>
      <c r="C190" s="49">
        <v>17917.330000000002</v>
      </c>
      <c r="F190" s="49">
        <v>11015.02</v>
      </c>
      <c r="G190">
        <v>13</v>
      </c>
      <c r="L190" s="49">
        <v>6268.91</v>
      </c>
      <c r="M190">
        <v>620.4</v>
      </c>
    </row>
    <row r="191" spans="1:17" x14ac:dyDescent="0.25">
      <c r="A191">
        <v>6001002003000120</v>
      </c>
      <c r="B191" t="s">
        <v>37</v>
      </c>
      <c r="C191" s="49">
        <v>38982.42</v>
      </c>
      <c r="E191" s="49">
        <v>2820</v>
      </c>
      <c r="K191" s="49">
        <v>16219.31</v>
      </c>
      <c r="L191">
        <v>934.2</v>
      </c>
      <c r="M191" s="49">
        <v>12078.91</v>
      </c>
      <c r="N191" s="49">
        <v>6930</v>
      </c>
    </row>
    <row r="192" spans="1:17" x14ac:dyDescent="0.25">
      <c r="A192">
        <v>6001002003000120</v>
      </c>
      <c r="B192" t="s">
        <v>238</v>
      </c>
    </row>
    <row r="193" spans="1:14" x14ac:dyDescent="0.25">
      <c r="A193">
        <v>6001002003000120</v>
      </c>
      <c r="B193" t="s">
        <v>330</v>
      </c>
      <c r="C193" s="49">
        <v>9895.6200000000008</v>
      </c>
      <c r="D193" s="49">
        <v>4400.2</v>
      </c>
      <c r="M193" s="53">
        <v>5495.42</v>
      </c>
    </row>
    <row r="194" spans="1:14" x14ac:dyDescent="0.25">
      <c r="A194">
        <v>6001002003000130</v>
      </c>
      <c r="B194" t="s">
        <v>239</v>
      </c>
      <c r="C194" s="49">
        <v>5710</v>
      </c>
      <c r="N194" s="49">
        <v>5710</v>
      </c>
    </row>
    <row r="195" spans="1:14" x14ac:dyDescent="0.25">
      <c r="A195">
        <v>6001002003000130</v>
      </c>
      <c r="B195" t="s">
        <v>240</v>
      </c>
    </row>
    <row r="196" spans="1:14" x14ac:dyDescent="0.25">
      <c r="A196">
        <v>6001002003000130</v>
      </c>
      <c r="B196" t="s">
        <v>241</v>
      </c>
    </row>
    <row r="197" spans="1:14" x14ac:dyDescent="0.25">
      <c r="A197">
        <v>6001002003000130</v>
      </c>
      <c r="B197" t="s">
        <v>242</v>
      </c>
    </row>
    <row r="198" spans="1:14" x14ac:dyDescent="0.25">
      <c r="A198">
        <v>6001002003000130</v>
      </c>
      <c r="B198" t="s">
        <v>243</v>
      </c>
      <c r="C198" s="49">
        <v>6684.99</v>
      </c>
      <c r="L198" s="49">
        <v>6684.99</v>
      </c>
    </row>
    <row r="199" spans="1:14" x14ac:dyDescent="0.25">
      <c r="A199">
        <v>6001002003000130</v>
      </c>
      <c r="B199" t="s">
        <v>244</v>
      </c>
    </row>
    <row r="200" spans="1:14" x14ac:dyDescent="0.25">
      <c r="A200">
        <v>6001002003000130</v>
      </c>
      <c r="B200" t="s">
        <v>245</v>
      </c>
    </row>
    <row r="201" spans="1:14" x14ac:dyDescent="0.25">
      <c r="A201">
        <v>6001002003000130</v>
      </c>
      <c r="B201" t="s">
        <v>370</v>
      </c>
      <c r="C201" s="49">
        <v>1000</v>
      </c>
      <c r="D201" s="49">
        <v>1000</v>
      </c>
    </row>
    <row r="202" spans="1:14" x14ac:dyDescent="0.25">
      <c r="A202">
        <v>6001002003000130</v>
      </c>
      <c r="B202" t="s">
        <v>246</v>
      </c>
      <c r="C202">
        <v>147.68</v>
      </c>
      <c r="K202">
        <v>147.68</v>
      </c>
    </row>
    <row r="203" spans="1:14" x14ac:dyDescent="0.25">
      <c r="A203">
        <v>6001002003000150</v>
      </c>
      <c r="B203" t="s">
        <v>247</v>
      </c>
      <c r="C203" s="49">
        <v>8093.48</v>
      </c>
      <c r="G203" s="49">
        <v>8093.48</v>
      </c>
    </row>
    <row r="204" spans="1:14" x14ac:dyDescent="0.25">
      <c r="A204">
        <v>6001002003000150</v>
      </c>
      <c r="B204" t="s">
        <v>248</v>
      </c>
      <c r="C204">
        <v>754</v>
      </c>
      <c r="L204">
        <v>754</v>
      </c>
    </row>
    <row r="205" spans="1:14" x14ac:dyDescent="0.25">
      <c r="A205">
        <v>6001002003000150</v>
      </c>
      <c r="B205" t="s">
        <v>164</v>
      </c>
      <c r="C205" s="49">
        <v>1013.21</v>
      </c>
      <c r="M205" s="49">
        <v>1013.21</v>
      </c>
    </row>
    <row r="206" spans="1:14" x14ac:dyDescent="0.25">
      <c r="A206">
        <v>6001002003000150</v>
      </c>
      <c r="B206" t="s">
        <v>249</v>
      </c>
    </row>
    <row r="207" spans="1:14" x14ac:dyDescent="0.25">
      <c r="A207">
        <v>6001002003000160</v>
      </c>
      <c r="B207" t="s">
        <v>250</v>
      </c>
    </row>
    <row r="208" spans="1:14" x14ac:dyDescent="0.25">
      <c r="A208">
        <v>6001002003000170</v>
      </c>
      <c r="B208" t="s">
        <v>251</v>
      </c>
      <c r="C208" s="49">
        <v>13655.21</v>
      </c>
      <c r="L208" s="65">
        <v>3482.1</v>
      </c>
      <c r="M208" s="49">
        <v>7730</v>
      </c>
      <c r="N208" s="49">
        <v>2443.11</v>
      </c>
    </row>
    <row r="209" spans="1:14" x14ac:dyDescent="0.25">
      <c r="A209">
        <v>6001002003000180</v>
      </c>
      <c r="B209" t="s">
        <v>252</v>
      </c>
      <c r="C209" s="49">
        <v>24000</v>
      </c>
      <c r="M209" s="49">
        <v>24000</v>
      </c>
    </row>
    <row r="210" spans="1:14" x14ac:dyDescent="0.25">
      <c r="A210">
        <v>6001002003000180</v>
      </c>
      <c r="B210" t="s">
        <v>253</v>
      </c>
    </row>
    <row r="211" spans="1:14" x14ac:dyDescent="0.25">
      <c r="A211">
        <v>6001002003000180</v>
      </c>
      <c r="B211" t="s">
        <v>254</v>
      </c>
    </row>
    <row r="212" spans="1:14" x14ac:dyDescent="0.25">
      <c r="A212">
        <v>6001002003000180</v>
      </c>
      <c r="B212" t="s">
        <v>255</v>
      </c>
      <c r="C212">
        <v>834.31</v>
      </c>
      <c r="M212">
        <v>834.31</v>
      </c>
    </row>
    <row r="213" spans="1:14" x14ac:dyDescent="0.25">
      <c r="A213">
        <v>6001002003000180</v>
      </c>
      <c r="B213" t="s">
        <v>371</v>
      </c>
      <c r="C213" s="49">
        <v>4976</v>
      </c>
      <c r="K213" s="49">
        <v>4976</v>
      </c>
    </row>
    <row r="214" spans="1:14" x14ac:dyDescent="0.25">
      <c r="A214">
        <v>6001002003000190</v>
      </c>
      <c r="B214" t="s">
        <v>256</v>
      </c>
      <c r="C214" s="49">
        <v>7125</v>
      </c>
      <c r="M214" s="49">
        <v>7125</v>
      </c>
    </row>
    <row r="215" spans="1:14" x14ac:dyDescent="0.25">
      <c r="A215">
        <v>6001002003000210</v>
      </c>
      <c r="B215" t="s">
        <v>257</v>
      </c>
      <c r="C215" s="49">
        <v>28424</v>
      </c>
      <c r="K215" s="49">
        <v>28424</v>
      </c>
    </row>
    <row r="216" spans="1:14" x14ac:dyDescent="0.25">
      <c r="A216">
        <v>6001002003000220</v>
      </c>
      <c r="B216" t="s">
        <v>258</v>
      </c>
      <c r="C216" s="49">
        <v>249879</v>
      </c>
      <c r="L216">
        <v>300</v>
      </c>
      <c r="N216" s="49">
        <v>249579</v>
      </c>
    </row>
    <row r="217" spans="1:14" x14ac:dyDescent="0.25">
      <c r="A217">
        <v>6001002003000230</v>
      </c>
      <c r="B217" t="s">
        <v>259</v>
      </c>
      <c r="C217" s="49">
        <v>4436.63</v>
      </c>
      <c r="L217" s="49">
        <v>4106.63</v>
      </c>
      <c r="N217">
        <v>330</v>
      </c>
    </row>
    <row r="218" spans="1:14" x14ac:dyDescent="0.25">
      <c r="A218">
        <v>6001002003000230</v>
      </c>
      <c r="B218" t="s">
        <v>260</v>
      </c>
      <c r="C218" s="49">
        <v>245212.88</v>
      </c>
      <c r="N218" s="49">
        <v>245212.88</v>
      </c>
    </row>
    <row r="219" spans="1:14" x14ac:dyDescent="0.25">
      <c r="A219">
        <v>6001002003000240</v>
      </c>
      <c r="B219" t="s">
        <v>261</v>
      </c>
      <c r="C219" s="49">
        <v>27371.94</v>
      </c>
      <c r="D219" s="49">
        <v>27371.94</v>
      </c>
    </row>
    <row r="220" spans="1:14" x14ac:dyDescent="0.25">
      <c r="A220">
        <v>6001002003000240</v>
      </c>
      <c r="B220" t="s">
        <v>262</v>
      </c>
      <c r="C220" s="49">
        <v>2681.19</v>
      </c>
      <c r="K220" s="49">
        <v>2681.19</v>
      </c>
    </row>
    <row r="221" spans="1:14" x14ac:dyDescent="0.25">
      <c r="A221">
        <v>6001002003000240</v>
      </c>
      <c r="B221" t="s">
        <v>263</v>
      </c>
    </row>
    <row r="222" spans="1:14" x14ac:dyDescent="0.25">
      <c r="A222">
        <v>6001002003000240</v>
      </c>
      <c r="B222" t="s">
        <v>264</v>
      </c>
      <c r="C222" s="49">
        <v>669187.12</v>
      </c>
      <c r="G222" s="49">
        <v>383217.99</v>
      </c>
      <c r="J222" s="49">
        <v>4012.07</v>
      </c>
      <c r="K222" s="49">
        <v>250752.14</v>
      </c>
      <c r="L222" s="49">
        <v>22284.25</v>
      </c>
      <c r="M222" s="49">
        <v>8920.67</v>
      </c>
    </row>
    <row r="223" spans="1:14" x14ac:dyDescent="0.25">
      <c r="A223">
        <v>600100200400</v>
      </c>
      <c r="B223" t="s">
        <v>265</v>
      </c>
      <c r="C223" s="49">
        <v>34626.160000000003</v>
      </c>
      <c r="D223" s="49">
        <v>1499.22</v>
      </c>
      <c r="E223">
        <v>313.8</v>
      </c>
      <c r="F223">
        <v>521.42999999999995</v>
      </c>
      <c r="G223">
        <v>76.41</v>
      </c>
      <c r="J223">
        <v>503.08</v>
      </c>
      <c r="K223" s="49">
        <v>17402.63</v>
      </c>
      <c r="L223" s="49">
        <v>10424.709999999999</v>
      </c>
      <c r="M223" s="49">
        <v>3278.28</v>
      </c>
      <c r="N223">
        <v>606.6</v>
      </c>
    </row>
    <row r="224" spans="1:14" x14ac:dyDescent="0.25">
      <c r="A224">
        <v>6001002004000000</v>
      </c>
      <c r="B224" t="s">
        <v>266</v>
      </c>
      <c r="C224">
        <v>-280.10000000000002</v>
      </c>
      <c r="K224">
        <v>-280.10000000000002</v>
      </c>
    </row>
    <row r="225" spans="1:15" x14ac:dyDescent="0.25">
      <c r="A225">
        <v>6001002004000010</v>
      </c>
      <c r="B225" t="s">
        <v>38</v>
      </c>
      <c r="C225">
        <v>781.5</v>
      </c>
      <c r="E225">
        <v>313.8</v>
      </c>
      <c r="K225">
        <v>250</v>
      </c>
      <c r="L225">
        <v>54.9</v>
      </c>
      <c r="M225">
        <v>162.80000000000001</v>
      </c>
    </row>
    <row r="226" spans="1:15" x14ac:dyDescent="0.25">
      <c r="A226">
        <v>6001002004000010</v>
      </c>
      <c r="B226" t="s">
        <v>267</v>
      </c>
      <c r="C226">
        <v>-220</v>
      </c>
      <c r="K226">
        <v>-220</v>
      </c>
    </row>
    <row r="227" spans="1:15" x14ac:dyDescent="0.25">
      <c r="A227">
        <v>6001002004000010</v>
      </c>
      <c r="B227" t="s">
        <v>268</v>
      </c>
    </row>
    <row r="228" spans="1:15" x14ac:dyDescent="0.25">
      <c r="A228">
        <v>6001002004000020</v>
      </c>
      <c r="B228" t="s">
        <v>39</v>
      </c>
      <c r="C228">
        <v>280.23</v>
      </c>
      <c r="M228">
        <v>280.23</v>
      </c>
    </row>
    <row r="229" spans="1:15" x14ac:dyDescent="0.25">
      <c r="A229">
        <v>6001002004000050</v>
      </c>
      <c r="B229" t="s">
        <v>40</v>
      </c>
    </row>
    <row r="230" spans="1:15" x14ac:dyDescent="0.25">
      <c r="A230">
        <v>6001002004000080</v>
      </c>
      <c r="B230" t="s">
        <v>41</v>
      </c>
      <c r="C230" s="49">
        <v>22139.94</v>
      </c>
      <c r="K230" s="49">
        <v>16165.6</v>
      </c>
      <c r="L230" s="49">
        <v>5974.34</v>
      </c>
    </row>
    <row r="231" spans="1:15" x14ac:dyDescent="0.25">
      <c r="A231">
        <v>6001002004000110</v>
      </c>
      <c r="B231" t="s">
        <v>269</v>
      </c>
      <c r="C231" s="49">
        <v>11924.59</v>
      </c>
      <c r="D231" s="49">
        <v>1499.22</v>
      </c>
      <c r="F231">
        <v>521.42999999999995</v>
      </c>
      <c r="G231">
        <v>76.41</v>
      </c>
      <c r="J231">
        <v>503.08</v>
      </c>
      <c r="K231" s="49">
        <v>1487.13</v>
      </c>
      <c r="L231" s="49">
        <v>4395.47</v>
      </c>
      <c r="M231" s="49">
        <v>2835.25</v>
      </c>
      <c r="N231">
        <v>606.6</v>
      </c>
    </row>
    <row r="232" spans="1:15" x14ac:dyDescent="0.25">
      <c r="A232">
        <v>600100200500</v>
      </c>
      <c r="B232" t="s">
        <v>42</v>
      </c>
      <c r="C232" s="49">
        <v>414027.35</v>
      </c>
      <c r="G232" s="49">
        <v>224422.59</v>
      </c>
      <c r="K232" s="49">
        <v>49023.83</v>
      </c>
      <c r="L232" s="49">
        <v>108307.09</v>
      </c>
      <c r="M232" s="49">
        <v>32273.84</v>
      </c>
    </row>
    <row r="233" spans="1:15" x14ac:dyDescent="0.25">
      <c r="A233">
        <v>6001002005000010</v>
      </c>
      <c r="B233" t="s">
        <v>43</v>
      </c>
      <c r="C233" s="49">
        <v>249321.97</v>
      </c>
      <c r="G233" s="49">
        <v>153088.19</v>
      </c>
      <c r="K233" s="49">
        <v>39832.81</v>
      </c>
      <c r="L233" s="49">
        <v>9204.2099999999991</v>
      </c>
      <c r="M233" s="49">
        <v>47196.76</v>
      </c>
    </row>
    <row r="234" spans="1:15" x14ac:dyDescent="0.25">
      <c r="A234">
        <v>6001002005000010</v>
      </c>
      <c r="B234" t="s">
        <v>372</v>
      </c>
    </row>
    <row r="235" spans="1:15" x14ac:dyDescent="0.25">
      <c r="A235">
        <v>6001002005000020</v>
      </c>
      <c r="B235" t="s">
        <v>44</v>
      </c>
      <c r="C235" s="49">
        <v>11092</v>
      </c>
      <c r="G235" s="49">
        <v>6436</v>
      </c>
      <c r="K235" s="49">
        <v>3924</v>
      </c>
      <c r="L235">
        <v>-69</v>
      </c>
      <c r="M235">
        <v>801</v>
      </c>
    </row>
    <row r="236" spans="1:15" x14ac:dyDescent="0.25">
      <c r="A236">
        <v>6001002005000030</v>
      </c>
      <c r="B236" t="s">
        <v>373</v>
      </c>
      <c r="C236" s="49">
        <v>94922.2</v>
      </c>
      <c r="G236" s="49">
        <v>52084.91</v>
      </c>
      <c r="K236" s="49">
        <v>4264.8599999999997</v>
      </c>
      <c r="L236" s="49">
        <v>60648.28</v>
      </c>
      <c r="M236" s="49">
        <v>-22075.85</v>
      </c>
    </row>
    <row r="237" spans="1:15" x14ac:dyDescent="0.25">
      <c r="A237">
        <v>6001002005000040</v>
      </c>
      <c r="B237" t="s">
        <v>45</v>
      </c>
      <c r="C237" s="49">
        <v>48092.55</v>
      </c>
      <c r="G237" s="49">
        <v>12697.39</v>
      </c>
      <c r="K237" s="49">
        <v>1002.16</v>
      </c>
      <c r="L237" s="49">
        <v>28041.07</v>
      </c>
      <c r="M237" s="49">
        <v>6351.93</v>
      </c>
    </row>
    <row r="238" spans="1:15" x14ac:dyDescent="0.25">
      <c r="A238">
        <v>6001002005000050</v>
      </c>
      <c r="B238" t="s">
        <v>46</v>
      </c>
      <c r="C238" s="49">
        <v>10598.63</v>
      </c>
      <c r="G238">
        <v>116.1</v>
      </c>
      <c r="L238" s="49">
        <v>10482.530000000001</v>
      </c>
    </row>
    <row r="239" spans="1:15" x14ac:dyDescent="0.25">
      <c r="A239">
        <v>600100200600</v>
      </c>
      <c r="B239" t="s">
        <v>47</v>
      </c>
      <c r="C239" s="49">
        <v>195797.46</v>
      </c>
      <c r="G239" s="49">
        <v>85983.34</v>
      </c>
      <c r="J239" s="49">
        <v>3872.94</v>
      </c>
      <c r="K239" s="49">
        <v>50841.59</v>
      </c>
      <c r="L239" s="49">
        <v>37115.040000000001</v>
      </c>
      <c r="M239" s="49">
        <v>14969.55</v>
      </c>
      <c r="O239" s="49">
        <v>3015</v>
      </c>
    </row>
    <row r="240" spans="1:15" x14ac:dyDescent="0.25">
      <c r="A240">
        <v>6001002006000000</v>
      </c>
      <c r="B240" t="s">
        <v>47</v>
      </c>
      <c r="C240" s="49">
        <v>146494.45000000001</v>
      </c>
      <c r="G240" s="49">
        <v>83844.91</v>
      </c>
      <c r="J240" s="49">
        <v>3872.94</v>
      </c>
      <c r="K240" s="49">
        <v>14761.79</v>
      </c>
      <c r="L240" s="49">
        <v>27396.26</v>
      </c>
      <c r="M240" s="49">
        <v>13603.55</v>
      </c>
      <c r="O240" s="49">
        <v>3015</v>
      </c>
    </row>
    <row r="241" spans="1:13" x14ac:dyDescent="0.25">
      <c r="A241">
        <v>6001002006000010</v>
      </c>
      <c r="B241" t="s">
        <v>48</v>
      </c>
      <c r="C241">
        <v>465</v>
      </c>
      <c r="G241">
        <v>465</v>
      </c>
    </row>
    <row r="242" spans="1:13" x14ac:dyDescent="0.25">
      <c r="A242">
        <v>6001002006000010</v>
      </c>
      <c r="B242" t="s">
        <v>270</v>
      </c>
      <c r="C242">
        <v>849.97</v>
      </c>
      <c r="G242">
        <v>37.19</v>
      </c>
      <c r="L242">
        <v>812.78</v>
      </c>
    </row>
    <row r="243" spans="1:13" x14ac:dyDescent="0.25">
      <c r="A243">
        <v>6001002006000010</v>
      </c>
      <c r="B243" t="s">
        <v>271</v>
      </c>
      <c r="C243" s="49">
        <v>31683.4</v>
      </c>
      <c r="K243" s="49">
        <v>31683.4</v>
      </c>
    </row>
    <row r="244" spans="1:13" x14ac:dyDescent="0.25">
      <c r="A244">
        <v>6001002006000010</v>
      </c>
      <c r="B244" t="s">
        <v>272</v>
      </c>
      <c r="C244" s="49">
        <v>4250</v>
      </c>
      <c r="K244" s="49">
        <v>4250</v>
      </c>
    </row>
    <row r="245" spans="1:13" x14ac:dyDescent="0.25">
      <c r="A245">
        <v>6001002006000010</v>
      </c>
      <c r="B245" t="s">
        <v>273</v>
      </c>
    </row>
    <row r="246" spans="1:13" x14ac:dyDescent="0.25">
      <c r="A246">
        <v>6001002006000010</v>
      </c>
      <c r="B246" t="s">
        <v>274</v>
      </c>
      <c r="C246" s="49">
        <v>9906</v>
      </c>
      <c r="L246" s="49">
        <v>8906</v>
      </c>
      <c r="M246" s="49">
        <v>1000</v>
      </c>
    </row>
    <row r="247" spans="1:13" x14ac:dyDescent="0.25">
      <c r="A247">
        <v>6001002006000030</v>
      </c>
      <c r="B247" t="s">
        <v>49</v>
      </c>
      <c r="C247" s="49">
        <v>1782.64</v>
      </c>
      <c r="G247" s="49">
        <v>1636.24</v>
      </c>
      <c r="K247">
        <v>146.4</v>
      </c>
    </row>
    <row r="248" spans="1:13" x14ac:dyDescent="0.25">
      <c r="A248">
        <v>6001002006000080</v>
      </c>
      <c r="B248" t="s">
        <v>275</v>
      </c>
      <c r="C248">
        <v>366</v>
      </c>
      <c r="M248">
        <v>366</v>
      </c>
    </row>
    <row r="249" spans="1:13" x14ac:dyDescent="0.25">
      <c r="A249">
        <v>6001002006000080</v>
      </c>
      <c r="B249" t="s">
        <v>276</v>
      </c>
    </row>
    <row r="250" spans="1:13" x14ac:dyDescent="0.25">
      <c r="A250">
        <v>600100200700</v>
      </c>
      <c r="B250" t="s">
        <v>50</v>
      </c>
      <c r="C250" s="49">
        <v>84496.81</v>
      </c>
      <c r="G250" s="49">
        <v>23620.5</v>
      </c>
      <c r="K250" s="49">
        <v>2699.5</v>
      </c>
      <c r="L250" s="49">
        <v>58176.81</v>
      </c>
    </row>
    <row r="251" spans="1:13" x14ac:dyDescent="0.25">
      <c r="A251">
        <v>6001002007000040</v>
      </c>
      <c r="B251" t="s">
        <v>51</v>
      </c>
      <c r="C251" s="49">
        <v>84496.81</v>
      </c>
      <c r="G251" s="49">
        <v>23620.5</v>
      </c>
      <c r="K251" s="49">
        <v>2699.5</v>
      </c>
      <c r="L251" s="49">
        <v>58176.81</v>
      </c>
    </row>
    <row r="252" spans="1:13" x14ac:dyDescent="0.25">
      <c r="A252">
        <v>6001003</v>
      </c>
      <c r="B252" t="s">
        <v>52</v>
      </c>
      <c r="C252" s="49">
        <v>27516.3</v>
      </c>
      <c r="G252" s="49">
        <v>16304.31</v>
      </c>
      <c r="K252" s="49">
        <v>8826.92</v>
      </c>
      <c r="L252" s="49">
        <v>2249.65</v>
      </c>
      <c r="M252">
        <v>135.41999999999999</v>
      </c>
    </row>
    <row r="253" spans="1:13" x14ac:dyDescent="0.25">
      <c r="A253">
        <v>600100300100</v>
      </c>
      <c r="B253" t="s">
        <v>53</v>
      </c>
    </row>
    <row r="254" spans="1:13" x14ac:dyDescent="0.25">
      <c r="A254">
        <v>600100300200</v>
      </c>
      <c r="B254" t="s">
        <v>54</v>
      </c>
    </row>
    <row r="255" spans="1:13" x14ac:dyDescent="0.25">
      <c r="A255">
        <v>600100300300</v>
      </c>
      <c r="B255" t="s">
        <v>55</v>
      </c>
      <c r="C255" s="49">
        <v>27516.3</v>
      </c>
      <c r="G255" s="49">
        <v>16304.31</v>
      </c>
      <c r="K255" s="49">
        <v>8826.92</v>
      </c>
      <c r="L255" s="49">
        <v>2249.65</v>
      </c>
      <c r="M255">
        <v>135.41999999999999</v>
      </c>
    </row>
    <row r="256" spans="1:13" x14ac:dyDescent="0.25">
      <c r="A256">
        <v>6001003003000020</v>
      </c>
      <c r="B256" t="s">
        <v>56</v>
      </c>
      <c r="C256" s="49">
        <v>8564.4</v>
      </c>
      <c r="K256" s="49">
        <v>8564.4</v>
      </c>
    </row>
    <row r="257" spans="1:17" x14ac:dyDescent="0.25">
      <c r="A257">
        <v>6001003003000050</v>
      </c>
      <c r="B257" t="s">
        <v>57</v>
      </c>
      <c r="C257" s="49">
        <v>18951.900000000001</v>
      </c>
      <c r="G257" s="49">
        <v>16304.31</v>
      </c>
      <c r="K257">
        <v>262.52</v>
      </c>
      <c r="L257" s="49">
        <v>2249.65</v>
      </c>
      <c r="M257">
        <v>135.41999999999999</v>
      </c>
    </row>
    <row r="258" spans="1:17" x14ac:dyDescent="0.25">
      <c r="A258">
        <v>6001004</v>
      </c>
      <c r="B258" t="s">
        <v>374</v>
      </c>
      <c r="C258" s="49">
        <v>1626390.41</v>
      </c>
      <c r="D258">
        <v>-58.13</v>
      </c>
      <c r="F258" s="49">
        <v>31103.91</v>
      </c>
      <c r="G258" s="49">
        <v>157148.28</v>
      </c>
      <c r="J258" s="49">
        <v>123376.35</v>
      </c>
      <c r="K258" s="49">
        <v>915378.15</v>
      </c>
      <c r="L258" s="49">
        <v>139332.1</v>
      </c>
      <c r="M258" s="49">
        <v>160023.67000000001</v>
      </c>
      <c r="N258" s="49">
        <v>17785.8</v>
      </c>
      <c r="Q258" s="49">
        <v>82300.28</v>
      </c>
    </row>
    <row r="259" spans="1:17" x14ac:dyDescent="0.25">
      <c r="A259">
        <v>600100400100</v>
      </c>
      <c r="B259" t="s">
        <v>58</v>
      </c>
      <c r="C259" s="49">
        <v>1272507.1000000001</v>
      </c>
      <c r="F259" s="49">
        <v>25431.39</v>
      </c>
      <c r="G259" s="49">
        <v>123045.95</v>
      </c>
      <c r="J259" s="49">
        <v>94392.76</v>
      </c>
      <c r="K259" s="49">
        <v>723189.2</v>
      </c>
      <c r="L259" s="49">
        <v>106328.16</v>
      </c>
      <c r="M259" s="49">
        <v>122661.68</v>
      </c>
      <c r="N259" s="49">
        <v>13585.66</v>
      </c>
      <c r="Q259" s="49">
        <v>63872.3</v>
      </c>
    </row>
    <row r="260" spans="1:17" x14ac:dyDescent="0.25">
      <c r="A260">
        <v>6001004001000010</v>
      </c>
      <c r="B260" t="s">
        <v>59</v>
      </c>
      <c r="C260" s="49">
        <v>1006532.38</v>
      </c>
      <c r="F260" s="49">
        <v>10969.59</v>
      </c>
      <c r="G260" s="49">
        <v>94661.81</v>
      </c>
      <c r="J260" s="49">
        <v>85452.21</v>
      </c>
      <c r="K260" s="49">
        <v>566206.41</v>
      </c>
      <c r="L260" s="49">
        <v>80213.95</v>
      </c>
      <c r="M260" s="49">
        <v>103928.9</v>
      </c>
      <c r="N260" s="49">
        <v>11374.71</v>
      </c>
      <c r="Q260" s="49">
        <v>53724.800000000003</v>
      </c>
    </row>
    <row r="261" spans="1:17" x14ac:dyDescent="0.25">
      <c r="A261">
        <v>6001004001000080</v>
      </c>
      <c r="B261" t="s">
        <v>60</v>
      </c>
      <c r="C261">
        <v>360</v>
      </c>
      <c r="K261">
        <v>360</v>
      </c>
    </row>
    <row r="262" spans="1:17" x14ac:dyDescent="0.25">
      <c r="A262">
        <v>6001004001000080</v>
      </c>
      <c r="B262" t="s">
        <v>277</v>
      </c>
      <c r="C262" s="49">
        <v>2272.5</v>
      </c>
      <c r="G262">
        <v>125.5</v>
      </c>
      <c r="L262">
        <v>366</v>
      </c>
      <c r="M262" s="49">
        <v>1281</v>
      </c>
      <c r="N262">
        <v>500</v>
      </c>
    </row>
    <row r="263" spans="1:17" x14ac:dyDescent="0.25">
      <c r="A263">
        <v>6001004001000090</v>
      </c>
      <c r="B263" t="s">
        <v>278</v>
      </c>
      <c r="C263" s="49">
        <v>28100</v>
      </c>
      <c r="F263" s="49">
        <v>11433.32</v>
      </c>
      <c r="K263" s="49">
        <v>16666.68</v>
      </c>
    </row>
    <row r="264" spans="1:17" x14ac:dyDescent="0.25">
      <c r="A264">
        <v>6001004001000100</v>
      </c>
      <c r="B264" t="s">
        <v>61</v>
      </c>
      <c r="C264" s="49">
        <v>103572.37</v>
      </c>
      <c r="F264" s="49">
        <v>1442.67</v>
      </c>
      <c r="G264" s="49">
        <v>10068.1</v>
      </c>
      <c r="J264" s="49">
        <v>-1249.55</v>
      </c>
      <c r="K264" s="49">
        <v>72060.899999999994</v>
      </c>
      <c r="L264" s="49">
        <v>6733.44</v>
      </c>
      <c r="M264" s="49">
        <v>8958.58</v>
      </c>
      <c r="N264">
        <v>490.63</v>
      </c>
      <c r="Q264" s="49">
        <v>5067.6000000000004</v>
      </c>
    </row>
    <row r="265" spans="1:17" x14ac:dyDescent="0.25">
      <c r="A265">
        <v>6001004001000100</v>
      </c>
      <c r="B265" t="s">
        <v>279</v>
      </c>
    </row>
    <row r="266" spans="1:17" x14ac:dyDescent="0.25">
      <c r="A266">
        <v>6001004001000110</v>
      </c>
      <c r="B266" t="s">
        <v>62</v>
      </c>
    </row>
    <row r="267" spans="1:17" x14ac:dyDescent="0.25">
      <c r="A267">
        <v>6001004001000110</v>
      </c>
      <c r="B267" t="s">
        <v>280</v>
      </c>
      <c r="C267" s="49">
        <v>12231.5</v>
      </c>
      <c r="F267">
        <v>366.77</v>
      </c>
      <c r="G267">
        <v>931.87</v>
      </c>
      <c r="K267">
        <v>414</v>
      </c>
      <c r="L267" s="49">
        <v>10518.86</v>
      </c>
    </row>
    <row r="268" spans="1:17" x14ac:dyDescent="0.25">
      <c r="A268">
        <v>6001004001000120</v>
      </c>
      <c r="B268" t="s">
        <v>281</v>
      </c>
      <c r="C268" s="49">
        <v>108882.64</v>
      </c>
      <c r="F268" s="49">
        <v>1219.04</v>
      </c>
      <c r="G268" s="49">
        <v>9603.7999999999993</v>
      </c>
      <c r="J268" s="49">
        <v>7769.3</v>
      </c>
      <c r="K268" s="49">
        <v>67481.210000000006</v>
      </c>
      <c r="L268" s="49">
        <v>8495.91</v>
      </c>
      <c r="M268" s="49">
        <v>8013.16</v>
      </c>
      <c r="N268" s="49">
        <v>1220.32</v>
      </c>
      <c r="Q268" s="49">
        <v>5079.8999999999996</v>
      </c>
    </row>
    <row r="269" spans="1:17" x14ac:dyDescent="0.25">
      <c r="A269">
        <v>6001004001000120</v>
      </c>
      <c r="B269" t="s">
        <v>282</v>
      </c>
    </row>
    <row r="270" spans="1:17" x14ac:dyDescent="0.25">
      <c r="A270">
        <v>6001004001000120</v>
      </c>
      <c r="B270" t="s">
        <v>283</v>
      </c>
      <c r="C270" s="49">
        <v>10555.71</v>
      </c>
      <c r="G270" s="49">
        <v>7654.87</v>
      </c>
      <c r="J270" s="49">
        <v>2420.8000000000002</v>
      </c>
      <c r="M270">
        <v>480.04</v>
      </c>
    </row>
    <row r="271" spans="1:17" x14ac:dyDescent="0.25">
      <c r="A271">
        <v>600100400200</v>
      </c>
      <c r="B271" t="s">
        <v>63</v>
      </c>
      <c r="C271" s="49">
        <v>297089.05</v>
      </c>
      <c r="D271">
        <v>-58.13</v>
      </c>
      <c r="F271" s="49">
        <v>4789.8</v>
      </c>
      <c r="G271" s="49">
        <v>27680.03</v>
      </c>
      <c r="J271" s="49">
        <v>25299.08</v>
      </c>
      <c r="K271" s="49">
        <v>162435.26999999999</v>
      </c>
      <c r="L271" s="49">
        <v>26911.8</v>
      </c>
      <c r="M271" s="49">
        <v>32634.05</v>
      </c>
      <c r="N271" s="49">
        <v>3182.94</v>
      </c>
      <c r="Q271" s="49">
        <v>14214.21</v>
      </c>
    </row>
    <row r="272" spans="1:17" x14ac:dyDescent="0.25">
      <c r="A272">
        <v>6001004002000010</v>
      </c>
      <c r="B272" t="s">
        <v>64</v>
      </c>
      <c r="C272" s="49">
        <v>281971.78999999998</v>
      </c>
      <c r="F272" s="49">
        <v>4411.53</v>
      </c>
      <c r="G272" s="49">
        <v>26583.98</v>
      </c>
      <c r="J272" s="49">
        <v>24296.54</v>
      </c>
      <c r="K272" s="49">
        <v>159308.14000000001</v>
      </c>
      <c r="L272" s="49">
        <v>22040.27</v>
      </c>
      <c r="M272" s="49">
        <v>28189.67</v>
      </c>
      <c r="N272" s="49">
        <v>3138.28</v>
      </c>
      <c r="Q272" s="49">
        <v>14003.38</v>
      </c>
    </row>
    <row r="273" spans="1:17" x14ac:dyDescent="0.25">
      <c r="A273">
        <v>6001004002000020</v>
      </c>
      <c r="B273" t="s">
        <v>284</v>
      </c>
      <c r="C273" s="49">
        <v>1874.89</v>
      </c>
      <c r="D273">
        <v>987.05</v>
      </c>
      <c r="G273">
        <v>310.20999999999998</v>
      </c>
      <c r="M273">
        <v>577.63</v>
      </c>
    </row>
    <row r="274" spans="1:17" x14ac:dyDescent="0.25">
      <c r="A274">
        <v>6001004002000020</v>
      </c>
      <c r="B274" t="s">
        <v>285</v>
      </c>
    </row>
    <row r="275" spans="1:17" x14ac:dyDescent="0.25">
      <c r="A275">
        <v>6001004002000020</v>
      </c>
      <c r="B275" t="s">
        <v>286</v>
      </c>
      <c r="C275" s="49">
        <v>3160.14</v>
      </c>
      <c r="M275" s="49">
        <v>3160.14</v>
      </c>
    </row>
    <row r="276" spans="1:17" x14ac:dyDescent="0.25">
      <c r="A276">
        <v>6001004002000020</v>
      </c>
      <c r="B276" t="s">
        <v>287</v>
      </c>
      <c r="C276">
        <v>96.63</v>
      </c>
      <c r="M276">
        <v>96.63</v>
      </c>
    </row>
    <row r="277" spans="1:17" x14ac:dyDescent="0.25">
      <c r="A277">
        <v>6001004002000050</v>
      </c>
      <c r="B277" t="s">
        <v>288</v>
      </c>
      <c r="C277">
        <v>-711.34</v>
      </c>
      <c r="D277" s="49">
        <v>-1045.18</v>
      </c>
      <c r="F277">
        <v>333.84</v>
      </c>
    </row>
    <row r="278" spans="1:17" x14ac:dyDescent="0.25">
      <c r="A278">
        <v>6001004002000060</v>
      </c>
      <c r="B278" t="s">
        <v>65</v>
      </c>
      <c r="C278" s="49">
        <v>10696.94</v>
      </c>
      <c r="F278">
        <v>44.43</v>
      </c>
      <c r="G278">
        <v>785.84</v>
      </c>
      <c r="J278" s="49">
        <v>1002.54</v>
      </c>
      <c r="K278" s="49">
        <v>3127.13</v>
      </c>
      <c r="L278" s="49">
        <v>4871.53</v>
      </c>
      <c r="M278">
        <v>609.98</v>
      </c>
      <c r="N278">
        <v>44.66</v>
      </c>
      <c r="Q278">
        <v>210.83</v>
      </c>
    </row>
    <row r="279" spans="1:17" x14ac:dyDescent="0.25">
      <c r="A279">
        <v>600100400300</v>
      </c>
      <c r="B279" t="s">
        <v>66</v>
      </c>
      <c r="C279" s="49">
        <v>56794.26</v>
      </c>
      <c r="F279">
        <v>882.72</v>
      </c>
      <c r="G279" s="49">
        <v>6422.3</v>
      </c>
      <c r="J279" s="49">
        <v>3684.51</v>
      </c>
      <c r="K279" s="49">
        <v>29753.68</v>
      </c>
      <c r="L279" s="49">
        <v>6092.14</v>
      </c>
      <c r="M279" s="49">
        <v>4727.9399999999996</v>
      </c>
      <c r="N279" s="49">
        <v>1017.2</v>
      </c>
      <c r="Q279" s="49">
        <v>4213.7700000000004</v>
      </c>
    </row>
    <row r="280" spans="1:17" x14ac:dyDescent="0.25">
      <c r="A280">
        <v>6001004003000010</v>
      </c>
      <c r="B280" t="s">
        <v>67</v>
      </c>
      <c r="C280" s="49">
        <v>56794.26</v>
      </c>
      <c r="F280">
        <v>882.72</v>
      </c>
      <c r="G280" s="49">
        <v>6422.3</v>
      </c>
      <c r="J280" s="49">
        <v>3684.51</v>
      </c>
      <c r="K280" s="49">
        <v>29753.68</v>
      </c>
      <c r="L280" s="49">
        <v>6092.14</v>
      </c>
      <c r="M280" s="49">
        <v>4727.9399999999996</v>
      </c>
      <c r="N280" s="49">
        <v>1017.2</v>
      </c>
      <c r="Q280" s="49">
        <v>4213.7700000000004</v>
      </c>
    </row>
    <row r="281" spans="1:17" x14ac:dyDescent="0.25">
      <c r="A281">
        <v>6001004003000050</v>
      </c>
      <c r="B281" t="s">
        <v>68</v>
      </c>
    </row>
    <row r="282" spans="1:17" x14ac:dyDescent="0.25">
      <c r="A282">
        <v>6001005</v>
      </c>
      <c r="B282" t="s">
        <v>69</v>
      </c>
    </row>
    <row r="283" spans="1:17" x14ac:dyDescent="0.25">
      <c r="A283">
        <v>600100500100</v>
      </c>
      <c r="B283" t="s">
        <v>70</v>
      </c>
    </row>
    <row r="284" spans="1:17" x14ac:dyDescent="0.25">
      <c r="A284">
        <v>6001005001000010</v>
      </c>
      <c r="B284" t="s">
        <v>375</v>
      </c>
    </row>
    <row r="285" spans="1:17" x14ac:dyDescent="0.25">
      <c r="A285">
        <v>6001005001000020</v>
      </c>
      <c r="B285" t="s">
        <v>376</v>
      </c>
    </row>
    <row r="286" spans="1:17" x14ac:dyDescent="0.25">
      <c r="A286">
        <v>6001005001000080</v>
      </c>
      <c r="B286" t="s">
        <v>377</v>
      </c>
    </row>
    <row r="287" spans="1:17" x14ac:dyDescent="0.25">
      <c r="A287">
        <v>6001005001000100</v>
      </c>
      <c r="B287" t="s">
        <v>378</v>
      </c>
    </row>
    <row r="288" spans="1:17" x14ac:dyDescent="0.25">
      <c r="A288">
        <v>6001005001000120</v>
      </c>
      <c r="B288" t="s">
        <v>379</v>
      </c>
    </row>
    <row r="289" spans="1:2" x14ac:dyDescent="0.25">
      <c r="A289">
        <v>600100500200</v>
      </c>
      <c r="B289" t="s">
        <v>71</v>
      </c>
    </row>
    <row r="290" spans="1:2" x14ac:dyDescent="0.25">
      <c r="A290">
        <v>6001005002000000</v>
      </c>
      <c r="B290" t="s">
        <v>289</v>
      </c>
    </row>
    <row r="291" spans="1:2" x14ac:dyDescent="0.25">
      <c r="A291">
        <v>6001005002000010</v>
      </c>
      <c r="B291" t="s">
        <v>380</v>
      </c>
    </row>
    <row r="292" spans="1:2" x14ac:dyDescent="0.25">
      <c r="A292">
        <v>6001005002000030</v>
      </c>
      <c r="B292" t="s">
        <v>381</v>
      </c>
    </row>
    <row r="293" spans="1:2" x14ac:dyDescent="0.25">
      <c r="A293">
        <v>6001005002000040</v>
      </c>
      <c r="B293" t="s">
        <v>382</v>
      </c>
    </row>
    <row r="294" spans="1:2" x14ac:dyDescent="0.25">
      <c r="A294">
        <v>6001005002000060</v>
      </c>
      <c r="B294" t="s">
        <v>383</v>
      </c>
    </row>
    <row r="295" spans="1:2" x14ac:dyDescent="0.25">
      <c r="A295">
        <v>6001005002000070</v>
      </c>
      <c r="B295" t="s">
        <v>384</v>
      </c>
    </row>
    <row r="296" spans="1:2" x14ac:dyDescent="0.25">
      <c r="A296">
        <v>6001005002000080</v>
      </c>
      <c r="B296" t="s">
        <v>385</v>
      </c>
    </row>
    <row r="297" spans="1:2" x14ac:dyDescent="0.25">
      <c r="A297">
        <v>6001005002000090</v>
      </c>
      <c r="B297" t="s">
        <v>386</v>
      </c>
    </row>
    <row r="298" spans="1:2" x14ac:dyDescent="0.25">
      <c r="A298">
        <v>6001005002000100</v>
      </c>
      <c r="B298" t="s">
        <v>387</v>
      </c>
    </row>
    <row r="299" spans="1:2" x14ac:dyDescent="0.25">
      <c r="A299">
        <v>6001005002000110</v>
      </c>
      <c r="B299" t="s">
        <v>388</v>
      </c>
    </row>
    <row r="300" spans="1:2" x14ac:dyDescent="0.25">
      <c r="A300">
        <v>6001005002000140</v>
      </c>
      <c r="B300" t="s">
        <v>389</v>
      </c>
    </row>
    <row r="301" spans="1:2" x14ac:dyDescent="0.25">
      <c r="A301">
        <v>600100500300</v>
      </c>
      <c r="B301" t="s">
        <v>72</v>
      </c>
    </row>
    <row r="302" spans="1:2" x14ac:dyDescent="0.25">
      <c r="A302">
        <v>6001006</v>
      </c>
      <c r="B302" t="s">
        <v>290</v>
      </c>
    </row>
    <row r="303" spans="1:2" x14ac:dyDescent="0.25">
      <c r="A303">
        <v>600100600100</v>
      </c>
      <c r="B303" t="s">
        <v>290</v>
      </c>
    </row>
    <row r="304" spans="1:2" x14ac:dyDescent="0.25">
      <c r="A304">
        <v>6001006001000050</v>
      </c>
      <c r="B304" t="s">
        <v>291</v>
      </c>
    </row>
    <row r="305" spans="1:15" x14ac:dyDescent="0.25">
      <c r="A305">
        <v>6001006001000050</v>
      </c>
      <c r="B305" t="s">
        <v>292</v>
      </c>
    </row>
    <row r="306" spans="1:15" x14ac:dyDescent="0.25">
      <c r="A306">
        <v>6001007</v>
      </c>
      <c r="B306" t="s">
        <v>73</v>
      </c>
    </row>
    <row r="307" spans="1:15" x14ac:dyDescent="0.25">
      <c r="A307">
        <v>600100700100</v>
      </c>
      <c r="B307" t="s">
        <v>74</v>
      </c>
    </row>
    <row r="308" spans="1:15" x14ac:dyDescent="0.25">
      <c r="A308">
        <v>6001007001000010</v>
      </c>
      <c r="B308" t="s">
        <v>390</v>
      </c>
    </row>
    <row r="309" spans="1:15" x14ac:dyDescent="0.25">
      <c r="A309">
        <v>6001007001000040</v>
      </c>
      <c r="B309" t="s">
        <v>391</v>
      </c>
    </row>
    <row r="310" spans="1:15" x14ac:dyDescent="0.25">
      <c r="A310">
        <v>600100700200</v>
      </c>
      <c r="B310" t="s">
        <v>75</v>
      </c>
    </row>
    <row r="311" spans="1:15" x14ac:dyDescent="0.25">
      <c r="A311">
        <v>600100700300</v>
      </c>
      <c r="B311" t="s">
        <v>76</v>
      </c>
    </row>
    <row r="312" spans="1:15" x14ac:dyDescent="0.25">
      <c r="A312">
        <v>6001008</v>
      </c>
      <c r="B312" t="s">
        <v>77</v>
      </c>
      <c r="C312" s="49">
        <v>164979.6</v>
      </c>
      <c r="D312">
        <v>23.24</v>
      </c>
      <c r="F312">
        <v>18.04</v>
      </c>
      <c r="G312" s="49">
        <v>15810.58</v>
      </c>
      <c r="J312" s="49">
        <v>3193.65</v>
      </c>
      <c r="K312" s="49">
        <v>16540.61</v>
      </c>
      <c r="L312" s="49">
        <v>128483.77</v>
      </c>
      <c r="M312" s="49">
        <v>1178.0999999999999</v>
      </c>
      <c r="N312">
        <v>-423</v>
      </c>
      <c r="O312">
        <v>154.61000000000001</v>
      </c>
    </row>
    <row r="313" spans="1:15" x14ac:dyDescent="0.25">
      <c r="A313">
        <v>600100800100</v>
      </c>
      <c r="B313" t="s">
        <v>392</v>
      </c>
    </row>
    <row r="314" spans="1:15" x14ac:dyDescent="0.25">
      <c r="A314">
        <v>6001008001000010</v>
      </c>
      <c r="B314" t="s">
        <v>393</v>
      </c>
    </row>
    <row r="315" spans="1:15" x14ac:dyDescent="0.25">
      <c r="A315">
        <v>6001008001000020</v>
      </c>
      <c r="B315" t="s">
        <v>394</v>
      </c>
    </row>
    <row r="316" spans="1:15" x14ac:dyDescent="0.25">
      <c r="A316">
        <v>600100800200</v>
      </c>
      <c r="B316" t="s">
        <v>79</v>
      </c>
      <c r="C316" s="49">
        <v>67195.95</v>
      </c>
      <c r="D316">
        <v>23.24</v>
      </c>
      <c r="F316">
        <v>18</v>
      </c>
      <c r="G316" s="49">
        <v>15403.23</v>
      </c>
      <c r="J316" s="49">
        <v>1958.58</v>
      </c>
      <c r="K316" s="49">
        <v>3393.23</v>
      </c>
      <c r="L316" s="49">
        <v>45403.040000000001</v>
      </c>
      <c r="M316">
        <v>996.63</v>
      </c>
    </row>
    <row r="317" spans="1:15" x14ac:dyDescent="0.25">
      <c r="A317">
        <v>6001008002000040</v>
      </c>
      <c r="B317" t="s">
        <v>80</v>
      </c>
    </row>
    <row r="318" spans="1:15" x14ac:dyDescent="0.25">
      <c r="A318">
        <v>6001008002000060</v>
      </c>
      <c r="B318" t="s">
        <v>81</v>
      </c>
      <c r="C318">
        <v>522.21</v>
      </c>
      <c r="D318">
        <v>2</v>
      </c>
      <c r="F318">
        <v>18</v>
      </c>
      <c r="G318">
        <v>410.21</v>
      </c>
      <c r="K318">
        <v>36</v>
      </c>
      <c r="L318">
        <v>54</v>
      </c>
      <c r="M318">
        <v>2</v>
      </c>
    </row>
    <row r="319" spans="1:15" x14ac:dyDescent="0.25">
      <c r="A319">
        <v>6001008002000090</v>
      </c>
      <c r="B319" t="s">
        <v>82</v>
      </c>
      <c r="C319" s="49">
        <v>44627.199999999997</v>
      </c>
      <c r="D319">
        <v>12</v>
      </c>
      <c r="G319">
        <v>-540</v>
      </c>
      <c r="K319">
        <v>253.44</v>
      </c>
      <c r="L319" s="49">
        <v>44901.760000000002</v>
      </c>
    </row>
    <row r="320" spans="1:15" x14ac:dyDescent="0.25">
      <c r="A320">
        <v>6001008002000090</v>
      </c>
      <c r="B320" t="s">
        <v>309</v>
      </c>
    </row>
    <row r="321" spans="1:15" x14ac:dyDescent="0.25">
      <c r="A321">
        <v>6001008002000110</v>
      </c>
      <c r="B321" t="s">
        <v>395</v>
      </c>
      <c r="C321" s="49">
        <v>22046.54</v>
      </c>
      <c r="D321">
        <v>9.24</v>
      </c>
      <c r="G321" s="49">
        <v>15533.02</v>
      </c>
      <c r="J321" s="49">
        <v>1958.58</v>
      </c>
      <c r="K321" s="49">
        <v>3103.79</v>
      </c>
      <c r="L321">
        <v>447.28</v>
      </c>
      <c r="M321">
        <v>994.63</v>
      </c>
    </row>
    <row r="322" spans="1:15" x14ac:dyDescent="0.25">
      <c r="A322">
        <v>600100800300</v>
      </c>
      <c r="B322" t="s">
        <v>83</v>
      </c>
      <c r="C322" s="49">
        <v>97783.65</v>
      </c>
      <c r="F322">
        <v>0.04</v>
      </c>
      <c r="G322">
        <v>407.35</v>
      </c>
      <c r="J322" s="49">
        <v>1235.07</v>
      </c>
      <c r="K322" s="49">
        <v>13147.38</v>
      </c>
      <c r="L322" s="49">
        <v>83080.73</v>
      </c>
      <c r="M322">
        <v>181.47</v>
      </c>
      <c r="N322">
        <v>-423</v>
      </c>
      <c r="O322">
        <v>154.61000000000001</v>
      </c>
    </row>
    <row r="323" spans="1:15" x14ac:dyDescent="0.25">
      <c r="A323">
        <v>6001008003000030</v>
      </c>
      <c r="B323" t="s">
        <v>293</v>
      </c>
      <c r="C323" s="49">
        <v>3199.2</v>
      </c>
      <c r="G323">
        <v>407.35</v>
      </c>
      <c r="K323">
        <v>925</v>
      </c>
      <c r="L323" s="49">
        <v>1866.85</v>
      </c>
    </row>
    <row r="324" spans="1:15" x14ac:dyDescent="0.25">
      <c r="A324">
        <v>6001008003000040</v>
      </c>
      <c r="B324" t="s">
        <v>121</v>
      </c>
      <c r="C324" s="49">
        <v>4635.2</v>
      </c>
      <c r="L324" s="49">
        <v>6000</v>
      </c>
      <c r="M324" s="57">
        <v>-691.8</v>
      </c>
      <c r="N324">
        <v>-673</v>
      </c>
    </row>
    <row r="325" spans="1:15" x14ac:dyDescent="0.25">
      <c r="A325">
        <v>6001008003000040</v>
      </c>
      <c r="B325" t="s">
        <v>294</v>
      </c>
    </row>
    <row r="326" spans="1:15" x14ac:dyDescent="0.25">
      <c r="A326">
        <v>6001008003000040</v>
      </c>
      <c r="B326" t="s">
        <v>126</v>
      </c>
      <c r="C326" s="49">
        <v>8765.2199999999993</v>
      </c>
      <c r="L326" s="49">
        <v>8765.2199999999993</v>
      </c>
    </row>
    <row r="327" spans="1:15" x14ac:dyDescent="0.25">
      <c r="A327">
        <v>6001008003000050</v>
      </c>
      <c r="B327" t="s">
        <v>84</v>
      </c>
      <c r="C327" s="49">
        <v>1978.07</v>
      </c>
      <c r="J327" s="49">
        <v>1235.07</v>
      </c>
      <c r="L327">
        <v>743</v>
      </c>
    </row>
    <row r="328" spans="1:15" x14ac:dyDescent="0.25">
      <c r="A328">
        <v>6001008003000050</v>
      </c>
      <c r="B328" t="s">
        <v>294</v>
      </c>
    </row>
    <row r="329" spans="1:15" x14ac:dyDescent="0.25">
      <c r="A329">
        <v>6001008003000070</v>
      </c>
      <c r="B329" t="s">
        <v>85</v>
      </c>
      <c r="C329" s="49">
        <v>15737.03</v>
      </c>
      <c r="L329" s="49">
        <v>15737.03</v>
      </c>
    </row>
    <row r="330" spans="1:15" x14ac:dyDescent="0.25">
      <c r="A330">
        <v>6001008003000080</v>
      </c>
      <c r="B330" t="s">
        <v>86</v>
      </c>
      <c r="C330">
        <v>771.7</v>
      </c>
      <c r="K330">
        <v>331.7</v>
      </c>
      <c r="L330">
        <v>240</v>
      </c>
      <c r="M330">
        <v>200</v>
      </c>
    </row>
    <row r="331" spans="1:15" x14ac:dyDescent="0.25">
      <c r="A331">
        <v>6001008003000080</v>
      </c>
      <c r="B331" t="s">
        <v>154</v>
      </c>
      <c r="C331" s="49">
        <v>2616.9499999999998</v>
      </c>
      <c r="K331" s="49">
        <v>1178.68</v>
      </c>
      <c r="L331">
        <v>515</v>
      </c>
      <c r="M331">
        <v>673.27</v>
      </c>
      <c r="N331">
        <v>250</v>
      </c>
    </row>
    <row r="332" spans="1:15" x14ac:dyDescent="0.25">
      <c r="A332">
        <v>6001008003000080</v>
      </c>
      <c r="B332" t="s">
        <v>295</v>
      </c>
      <c r="C332" s="49">
        <v>48871.78</v>
      </c>
      <c r="L332" s="49">
        <v>48871.78</v>
      </c>
    </row>
    <row r="333" spans="1:15" x14ac:dyDescent="0.25">
      <c r="A333">
        <v>6001008003000100</v>
      </c>
      <c r="B333" t="s">
        <v>396</v>
      </c>
      <c r="C333" s="49">
        <v>11027.17</v>
      </c>
      <c r="K333" s="49">
        <v>10712</v>
      </c>
      <c r="L333">
        <v>315.17</v>
      </c>
    </row>
    <row r="334" spans="1:15" x14ac:dyDescent="0.25">
      <c r="A334">
        <v>6001008003000110</v>
      </c>
      <c r="B334" t="s">
        <v>87</v>
      </c>
      <c r="C334">
        <v>181.33</v>
      </c>
      <c r="F334">
        <v>0.04</v>
      </c>
      <c r="L334">
        <v>26.68</v>
      </c>
      <c r="O334">
        <v>154.61000000000001</v>
      </c>
    </row>
    <row r="335" spans="1:15" x14ac:dyDescent="0.25">
      <c r="A335">
        <v>6001008003000110</v>
      </c>
      <c r="B335" t="s">
        <v>7</v>
      </c>
    </row>
    <row r="336" spans="1:15" x14ac:dyDescent="0.25">
      <c r="A336">
        <v>6001009</v>
      </c>
      <c r="B336" t="s">
        <v>296</v>
      </c>
      <c r="C336" s="49">
        <v>125887.85</v>
      </c>
      <c r="D336" s="49">
        <v>4800</v>
      </c>
      <c r="K336">
        <v>368.3</v>
      </c>
      <c r="L336" s="49">
        <v>109727.67</v>
      </c>
      <c r="M336" s="49">
        <v>10991.88</v>
      </c>
    </row>
    <row r="337" spans="1:13" x14ac:dyDescent="0.25">
      <c r="A337">
        <v>600100900100</v>
      </c>
      <c r="B337" t="s">
        <v>296</v>
      </c>
      <c r="C337" s="49">
        <v>125887.85</v>
      </c>
      <c r="D337" s="49">
        <v>4800</v>
      </c>
      <c r="K337">
        <v>368.3</v>
      </c>
      <c r="L337" s="49">
        <v>109727.67</v>
      </c>
      <c r="M337" s="53">
        <v>10991.88</v>
      </c>
    </row>
    <row r="338" spans="1:13" x14ac:dyDescent="0.25">
      <c r="A338">
        <v>6001009001000010</v>
      </c>
      <c r="B338" t="s">
        <v>297</v>
      </c>
      <c r="C338" s="49">
        <v>108295.97</v>
      </c>
      <c r="K338">
        <v>368.3</v>
      </c>
      <c r="L338" s="49">
        <v>107927.67</v>
      </c>
    </row>
    <row r="339" spans="1:13" x14ac:dyDescent="0.25">
      <c r="A339">
        <v>6001009001000020</v>
      </c>
      <c r="B339" t="s">
        <v>298</v>
      </c>
    </row>
    <row r="340" spans="1:13" x14ac:dyDescent="0.25">
      <c r="A340">
        <v>6001009001000020</v>
      </c>
      <c r="B340" t="s">
        <v>397</v>
      </c>
      <c r="C340" s="49">
        <v>10991.88</v>
      </c>
      <c r="M340" s="49">
        <v>10991.88</v>
      </c>
    </row>
    <row r="341" spans="1:13" x14ac:dyDescent="0.25">
      <c r="A341">
        <v>6001009001000020</v>
      </c>
      <c r="B341" t="s">
        <v>299</v>
      </c>
      <c r="C341" s="49">
        <v>6600</v>
      </c>
      <c r="D341" s="49">
        <v>4800</v>
      </c>
      <c r="L341" s="49">
        <v>1800</v>
      </c>
    </row>
    <row r="342" spans="1:13" x14ac:dyDescent="0.25">
      <c r="A342">
        <v>6002</v>
      </c>
      <c r="B342" t="s">
        <v>88</v>
      </c>
      <c r="C342" s="49">
        <v>103687.19</v>
      </c>
      <c r="G342">
        <v>0.28999999999999998</v>
      </c>
      <c r="L342" s="49">
        <v>103686.9</v>
      </c>
    </row>
    <row r="343" spans="1:13" x14ac:dyDescent="0.25">
      <c r="A343">
        <v>6002001</v>
      </c>
      <c r="B343" t="s">
        <v>89</v>
      </c>
      <c r="C343" s="49">
        <v>103687.19</v>
      </c>
      <c r="G343">
        <v>0.28999999999999998</v>
      </c>
      <c r="L343" s="49">
        <v>103686.9</v>
      </c>
    </row>
    <row r="344" spans="1:13" x14ac:dyDescent="0.25">
      <c r="A344">
        <v>600200100100</v>
      </c>
      <c r="B344" t="s">
        <v>89</v>
      </c>
      <c r="C344" s="49">
        <v>103687.19</v>
      </c>
      <c r="G344">
        <v>0.28999999999999998</v>
      </c>
      <c r="L344" s="49">
        <v>103686.9</v>
      </c>
    </row>
    <row r="345" spans="1:13" x14ac:dyDescent="0.25">
      <c r="A345">
        <v>6002001001000010</v>
      </c>
      <c r="B345" t="s">
        <v>300</v>
      </c>
    </row>
    <row r="346" spans="1:13" x14ac:dyDescent="0.25">
      <c r="A346">
        <v>6002001001000020</v>
      </c>
      <c r="B346" t="s">
        <v>398</v>
      </c>
      <c r="C346" s="49">
        <v>96707.85</v>
      </c>
      <c r="L346" s="49">
        <v>96707.85</v>
      </c>
    </row>
    <row r="347" spans="1:13" x14ac:dyDescent="0.25">
      <c r="A347">
        <v>6002001001000030</v>
      </c>
      <c r="B347" t="s">
        <v>90</v>
      </c>
      <c r="C347">
        <v>13.05</v>
      </c>
      <c r="G347">
        <v>0.28999999999999998</v>
      </c>
      <c r="L347">
        <v>12.76</v>
      </c>
    </row>
    <row r="348" spans="1:13" x14ac:dyDescent="0.25">
      <c r="A348">
        <v>6002001001000030</v>
      </c>
      <c r="B348" t="s">
        <v>399</v>
      </c>
      <c r="C348" s="49">
        <v>7021.11</v>
      </c>
      <c r="L348" s="49">
        <v>7021.11</v>
      </c>
    </row>
    <row r="349" spans="1:13" x14ac:dyDescent="0.25">
      <c r="A349">
        <v>6002001001000040</v>
      </c>
      <c r="B349" t="s">
        <v>400</v>
      </c>
      <c r="C349">
        <v>-54.82</v>
      </c>
      <c r="L349">
        <v>-54.82</v>
      </c>
    </row>
    <row r="350" spans="1:13" x14ac:dyDescent="0.25">
      <c r="A350">
        <v>6002002</v>
      </c>
      <c r="B350" t="s">
        <v>91</v>
      </c>
    </row>
    <row r="351" spans="1:13" x14ac:dyDescent="0.25">
      <c r="A351">
        <v>600200200100</v>
      </c>
      <c r="B351" t="s">
        <v>92</v>
      </c>
    </row>
    <row r="352" spans="1:13" x14ac:dyDescent="0.25">
      <c r="A352">
        <v>6002002001000010</v>
      </c>
      <c r="B352" t="s">
        <v>401</v>
      </c>
    </row>
    <row r="353" spans="1:12" x14ac:dyDescent="0.25">
      <c r="A353">
        <v>6002003</v>
      </c>
      <c r="B353" t="s">
        <v>93</v>
      </c>
    </row>
    <row r="354" spans="1:12" x14ac:dyDescent="0.25">
      <c r="A354">
        <v>600200300500</v>
      </c>
      <c r="B354" t="s">
        <v>94</v>
      </c>
    </row>
    <row r="355" spans="1:12" x14ac:dyDescent="0.25">
      <c r="A355">
        <v>6003</v>
      </c>
      <c r="B355" t="s">
        <v>95</v>
      </c>
    </row>
    <row r="356" spans="1:12" x14ac:dyDescent="0.25">
      <c r="A356">
        <v>6003001</v>
      </c>
      <c r="B356" t="s">
        <v>95</v>
      </c>
    </row>
    <row r="357" spans="1:12" x14ac:dyDescent="0.25">
      <c r="A357">
        <v>600300100100</v>
      </c>
      <c r="B357" t="s">
        <v>96</v>
      </c>
    </row>
    <row r="358" spans="1:12" x14ac:dyDescent="0.25">
      <c r="A358">
        <v>6003001001000030</v>
      </c>
      <c r="B358" t="s">
        <v>402</v>
      </c>
    </row>
    <row r="359" spans="1:12" x14ac:dyDescent="0.25">
      <c r="A359">
        <v>600300100200</v>
      </c>
      <c r="B359" t="s">
        <v>97</v>
      </c>
    </row>
    <row r="360" spans="1:12" x14ac:dyDescent="0.25">
      <c r="A360">
        <v>600300100300</v>
      </c>
      <c r="B360" t="s">
        <v>98</v>
      </c>
    </row>
    <row r="361" spans="1:12" x14ac:dyDescent="0.25">
      <c r="A361">
        <v>6004</v>
      </c>
      <c r="B361" t="s">
        <v>99</v>
      </c>
      <c r="C361">
        <v>117.33</v>
      </c>
      <c r="L361">
        <v>117.33</v>
      </c>
    </row>
    <row r="362" spans="1:12" x14ac:dyDescent="0.25">
      <c r="A362">
        <v>6004001</v>
      </c>
      <c r="B362" t="s">
        <v>100</v>
      </c>
      <c r="C362">
        <v>117.33</v>
      </c>
      <c r="L362">
        <v>117.33</v>
      </c>
    </row>
    <row r="363" spans="1:12" x14ac:dyDescent="0.25">
      <c r="A363">
        <v>600400100100</v>
      </c>
      <c r="B363" t="s">
        <v>100</v>
      </c>
      <c r="C363">
        <v>117.33</v>
      </c>
      <c r="L363">
        <v>117.33</v>
      </c>
    </row>
    <row r="364" spans="1:12" x14ac:dyDescent="0.25">
      <c r="A364">
        <v>6004001001000010</v>
      </c>
      <c r="B364" t="s">
        <v>101</v>
      </c>
    </row>
    <row r="365" spans="1:12" x14ac:dyDescent="0.25">
      <c r="A365">
        <v>6004001001000020</v>
      </c>
      <c r="B365" t="s">
        <v>102</v>
      </c>
    </row>
    <row r="366" spans="1:12" x14ac:dyDescent="0.25">
      <c r="A366">
        <v>6004001001000030</v>
      </c>
      <c r="B366" t="s">
        <v>103</v>
      </c>
      <c r="C366">
        <v>117.33</v>
      </c>
      <c r="L366">
        <v>117.33</v>
      </c>
    </row>
    <row r="367" spans="1:12" x14ac:dyDescent="0.25">
      <c r="A367">
        <v>6004002</v>
      </c>
      <c r="B367" t="s">
        <v>302</v>
      </c>
    </row>
    <row r="368" spans="1:12" x14ac:dyDescent="0.25">
      <c r="A368">
        <v>600400200100</v>
      </c>
      <c r="B368" t="s">
        <v>303</v>
      </c>
    </row>
    <row r="369" spans="1:17" x14ac:dyDescent="0.25">
      <c r="A369">
        <v>600400200200</v>
      </c>
      <c r="B369" t="s">
        <v>304</v>
      </c>
    </row>
    <row r="370" spans="1:17" x14ac:dyDescent="0.25">
      <c r="A370">
        <v>7</v>
      </c>
      <c r="B370" t="s">
        <v>104</v>
      </c>
      <c r="D370" s="49">
        <v>-395864.79</v>
      </c>
      <c r="E370" s="49">
        <v>14732</v>
      </c>
      <c r="F370" s="49">
        <v>427837.67</v>
      </c>
      <c r="G370" s="49">
        <v>-21649873.539999999</v>
      </c>
      <c r="H370" s="49">
        <v>4588.3</v>
      </c>
      <c r="I370">
        <v>70</v>
      </c>
      <c r="J370" s="49">
        <v>1434827.97</v>
      </c>
      <c r="K370" s="49">
        <v>1070213.93</v>
      </c>
      <c r="L370" s="49">
        <v>-5541342.04</v>
      </c>
      <c r="M370" s="49">
        <v>1558289.85</v>
      </c>
      <c r="N370" s="49">
        <v>-451690.97</v>
      </c>
      <c r="O370" s="49">
        <v>90784.28</v>
      </c>
      <c r="Q370" s="49">
        <v>889039.23</v>
      </c>
    </row>
    <row r="371" spans="1:17" x14ac:dyDescent="0.25">
      <c r="A371">
        <v>7001</v>
      </c>
      <c r="B371" t="s">
        <v>305</v>
      </c>
      <c r="D371" s="49">
        <v>-252303.21</v>
      </c>
      <c r="E371" s="49">
        <v>16558.84</v>
      </c>
      <c r="F371" s="49">
        <v>528473.68000000005</v>
      </c>
      <c r="G371" s="49">
        <v>-3520535.87</v>
      </c>
      <c r="H371">
        <v>286.24</v>
      </c>
      <c r="I371" s="49">
        <v>2490</v>
      </c>
      <c r="J371" s="49">
        <v>1407427.78</v>
      </c>
      <c r="K371" s="49">
        <v>2519827.16</v>
      </c>
      <c r="L371" s="49">
        <v>-4525513.9000000004</v>
      </c>
      <c r="M371" s="49">
        <v>1649371.45</v>
      </c>
      <c r="N371" s="49">
        <v>-82126.94</v>
      </c>
      <c r="O371" s="49">
        <v>-46907.94</v>
      </c>
      <c r="Q371" s="49">
        <v>889574.95</v>
      </c>
    </row>
    <row r="372" spans="1:17" x14ac:dyDescent="0.25">
      <c r="A372">
        <v>7002</v>
      </c>
      <c r="B372" t="s">
        <v>306</v>
      </c>
      <c r="D372" s="49">
        <v>-143561.57999999999</v>
      </c>
      <c r="E372" s="49">
        <v>-1826.84</v>
      </c>
      <c r="F372" s="49">
        <v>-100636.01</v>
      </c>
      <c r="G372" s="49">
        <v>-18129337.670000002</v>
      </c>
      <c r="H372" s="49">
        <v>4302.0600000000004</v>
      </c>
      <c r="I372" s="49">
        <v>-2420</v>
      </c>
      <c r="J372" s="49">
        <v>27400.19</v>
      </c>
      <c r="K372" s="49">
        <v>-1449613.23</v>
      </c>
      <c r="L372" s="49">
        <v>-1015828.14</v>
      </c>
      <c r="M372" s="49">
        <v>-91081.600000000006</v>
      </c>
      <c r="N372" s="49">
        <v>-369564.03</v>
      </c>
      <c r="O372" s="49">
        <v>137692.22</v>
      </c>
      <c r="Q372">
        <v>-535.72</v>
      </c>
    </row>
    <row r="373" spans="1:17" x14ac:dyDescent="0.25">
      <c r="A373">
        <v>7003</v>
      </c>
      <c r="B373" t="s">
        <v>307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3"/>
  <sheetViews>
    <sheetView workbookViewId="0">
      <pane ySplit="1" topLeftCell="A106" activePane="bottomLeft" state="frozen"/>
      <selection pane="bottomLeft" activeCell="L119" sqref="L119"/>
    </sheetView>
  </sheetViews>
  <sheetFormatPr defaultRowHeight="15" x14ac:dyDescent="0.25"/>
  <cols>
    <col min="1" max="1" width="12" bestFit="1" customWidth="1"/>
    <col min="2" max="2" width="53.5703125" bestFit="1" customWidth="1"/>
    <col min="3" max="4" width="14" bestFit="1" customWidth="1"/>
    <col min="5" max="5" width="19.5703125" bestFit="1" customWidth="1"/>
    <col min="6" max="6" width="19.42578125" hidden="1" customWidth="1"/>
    <col min="7" max="7" width="16.5703125" hidden="1" customWidth="1"/>
    <col min="8" max="8" width="15.28515625" hidden="1" customWidth="1"/>
    <col min="9" max="9" width="10.140625" hidden="1" customWidth="1"/>
    <col min="10" max="10" width="11.140625" hidden="1" customWidth="1"/>
    <col min="11" max="11" width="18.28515625" bestFit="1" customWidth="1"/>
    <col min="12" max="12" width="12.42578125" bestFit="1" customWidth="1"/>
    <col min="13" max="13" width="30.7109375" bestFit="1" customWidth="1"/>
    <col min="14" max="14" width="16.5703125" bestFit="1" customWidth="1"/>
    <col min="15" max="15" width="15" bestFit="1" customWidth="1"/>
    <col min="16" max="16" width="10.85546875" bestFit="1" customWidth="1"/>
    <col min="17" max="17" width="21.7109375" bestFit="1" customWidth="1"/>
    <col min="18" max="18" width="23.5703125" bestFit="1" customWidth="1"/>
  </cols>
  <sheetData>
    <row r="1" spans="1:18" s="36" customFormat="1" x14ac:dyDescent="0.25">
      <c r="A1" s="48" t="s">
        <v>0</v>
      </c>
      <c r="B1" s="48" t="s">
        <v>1</v>
      </c>
      <c r="C1" t="s">
        <v>346</v>
      </c>
      <c r="D1" s="48" t="s">
        <v>346</v>
      </c>
      <c r="E1" s="48" t="s">
        <v>105</v>
      </c>
      <c r="F1" s="48" t="s">
        <v>106</v>
      </c>
      <c r="G1" s="48" t="s">
        <v>107</v>
      </c>
      <c r="H1" s="48" t="s">
        <v>108</v>
      </c>
      <c r="I1" s="48" t="s">
        <v>109</v>
      </c>
      <c r="J1" s="48" t="s">
        <v>110</v>
      </c>
      <c r="K1" s="48" t="s">
        <v>111</v>
      </c>
      <c r="L1" s="48" t="s">
        <v>112</v>
      </c>
      <c r="M1" s="48" t="s">
        <v>113</v>
      </c>
      <c r="N1" s="48" t="s">
        <v>114</v>
      </c>
      <c r="O1" s="48" t="s">
        <v>115</v>
      </c>
      <c r="P1" s="48" t="s">
        <v>116</v>
      </c>
      <c r="Q1" s="48" t="s">
        <v>117</v>
      </c>
      <c r="R1" s="48" t="s">
        <v>118</v>
      </c>
    </row>
    <row r="2" spans="1:18" x14ac:dyDescent="0.25">
      <c r="A2" s="29">
        <v>5</v>
      </c>
      <c r="B2" s="29" t="s">
        <v>2</v>
      </c>
      <c r="C2" s="49">
        <v>-11945582.17</v>
      </c>
      <c r="D2" s="31">
        <v>-11476319.17</v>
      </c>
      <c r="E2" s="31">
        <v>-8732</v>
      </c>
      <c r="F2" s="31">
        <v>-1430.2</v>
      </c>
      <c r="G2" s="31">
        <v>-58533.43</v>
      </c>
      <c r="H2" s="31">
        <v>-4632190.87</v>
      </c>
      <c r="I2" s="29"/>
      <c r="J2" s="29"/>
      <c r="K2" s="31">
        <v>-9900</v>
      </c>
      <c r="L2" s="31">
        <v>-3711467.69</v>
      </c>
      <c r="M2" s="31">
        <v>-2163180.5499999998</v>
      </c>
      <c r="N2" s="31">
        <v>-312078.99</v>
      </c>
      <c r="O2" s="31">
        <v>-366884.9</v>
      </c>
      <c r="P2" s="31">
        <v>-211920.54</v>
      </c>
      <c r="Q2" s="29"/>
      <c r="R2" s="29"/>
    </row>
    <row r="3" spans="1:18" x14ac:dyDescent="0.25">
      <c r="A3" s="29">
        <v>5001</v>
      </c>
      <c r="B3" s="29" t="s">
        <v>347</v>
      </c>
      <c r="C3" s="49">
        <v>-8172606.4900000002</v>
      </c>
      <c r="D3" s="31">
        <v>-7720531.7199999997</v>
      </c>
      <c r="E3" s="29">
        <v>-242</v>
      </c>
      <c r="F3" s="31">
        <v>-1430.2</v>
      </c>
      <c r="G3" s="31">
        <v>-4968</v>
      </c>
      <c r="H3" s="31">
        <v>-4632208.12</v>
      </c>
      <c r="I3" s="29"/>
      <c r="J3" s="29"/>
      <c r="K3" s="31">
        <v>-9900</v>
      </c>
      <c r="L3" s="31">
        <v>-263079.02</v>
      </c>
      <c r="M3" s="31">
        <v>-2162743.64</v>
      </c>
      <c r="N3" s="31">
        <v>-279204.5</v>
      </c>
      <c r="O3" s="31">
        <v>-366884.9</v>
      </c>
      <c r="P3" s="29">
        <v>128.66</v>
      </c>
      <c r="Q3" s="29"/>
      <c r="R3" s="29"/>
    </row>
    <row r="4" spans="1:18" x14ac:dyDescent="0.25">
      <c r="A4" s="29">
        <v>5001001</v>
      </c>
      <c r="B4" s="29" t="s">
        <v>3</v>
      </c>
      <c r="C4" s="49">
        <v>-3812617.08</v>
      </c>
      <c r="D4" s="31">
        <v>-3365818.31</v>
      </c>
      <c r="E4" s="31">
        <v>-5150</v>
      </c>
      <c r="F4" s="31">
        <v>-1430.2</v>
      </c>
      <c r="G4" s="31">
        <v>-5000</v>
      </c>
      <c r="H4" s="31">
        <v>-475281.86</v>
      </c>
      <c r="I4" s="29"/>
      <c r="J4" s="29"/>
      <c r="K4" s="31">
        <v>-9900</v>
      </c>
      <c r="L4" s="31">
        <v>-261319.69</v>
      </c>
      <c r="M4" s="31">
        <v>-2322699.16</v>
      </c>
      <c r="N4" s="31">
        <v>-67596.5</v>
      </c>
      <c r="O4" s="31">
        <v>-217440.9</v>
      </c>
      <c r="P4" s="29"/>
      <c r="Q4" s="29"/>
      <c r="R4" s="29"/>
    </row>
    <row r="5" spans="1:18" x14ac:dyDescent="0.25">
      <c r="A5" s="29">
        <v>500100100100</v>
      </c>
      <c r="B5" s="29" t="s">
        <v>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>
        <v>5001001001000040</v>
      </c>
      <c r="B6" s="29" t="s">
        <v>348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>
        <v>500100100200</v>
      </c>
      <c r="B7" s="29" t="s">
        <v>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>
        <v>500100100300</v>
      </c>
      <c r="B8" s="29" t="s">
        <v>119</v>
      </c>
      <c r="C8" s="49">
        <v>-1975595.81</v>
      </c>
      <c r="D8" s="31">
        <v>-1959853.31</v>
      </c>
      <c r="E8" s="31">
        <v>-5150</v>
      </c>
      <c r="F8" s="31">
        <v>-1430.2</v>
      </c>
      <c r="G8" s="31">
        <v>-5000</v>
      </c>
      <c r="H8" s="31">
        <v>-137902.85999999999</v>
      </c>
      <c r="I8" s="29"/>
      <c r="J8" s="29"/>
      <c r="K8" s="31">
        <v>-9900</v>
      </c>
      <c r="L8" s="31">
        <v>-261319.69</v>
      </c>
      <c r="M8" s="31">
        <v>-1254113.1599999999</v>
      </c>
      <c r="N8" s="31">
        <v>-67596.5</v>
      </c>
      <c r="O8" s="31">
        <v>-217440.9</v>
      </c>
      <c r="P8" s="29"/>
      <c r="Q8" s="29"/>
      <c r="R8" s="29"/>
    </row>
    <row r="9" spans="1:18" x14ac:dyDescent="0.25">
      <c r="A9" s="29">
        <v>5001001003000010</v>
      </c>
      <c r="B9" s="29" t="s">
        <v>120</v>
      </c>
      <c r="C9" s="49">
        <v>-1182411</v>
      </c>
      <c r="D9" s="32">
        <v>-1182411</v>
      </c>
      <c r="E9" s="29"/>
      <c r="F9" s="29"/>
      <c r="G9" s="29"/>
      <c r="H9" s="29"/>
      <c r="I9" s="29"/>
      <c r="J9" s="29"/>
      <c r="K9" s="29"/>
      <c r="L9" s="29"/>
      <c r="M9" s="31">
        <v>-1182411</v>
      </c>
      <c r="N9" s="29"/>
      <c r="O9" s="29"/>
      <c r="P9" s="29"/>
      <c r="Q9" s="29"/>
      <c r="R9" s="29"/>
    </row>
    <row r="10" spans="1:18" x14ac:dyDescent="0.25">
      <c r="A10" s="29">
        <v>5001001003000020</v>
      </c>
      <c r="B10" s="29" t="s">
        <v>349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>
        <v>5001001003000030</v>
      </c>
      <c r="B11" s="29" t="s">
        <v>121</v>
      </c>
      <c r="C11" s="50">
        <v>-504394.1</v>
      </c>
      <c r="D11" s="32">
        <f>SUM(E11:R11)</f>
        <v>-504394.1</v>
      </c>
      <c r="E11" s="34">
        <v>-5150</v>
      </c>
      <c r="F11" s="34">
        <v>-1430.2</v>
      </c>
      <c r="G11" s="34">
        <v>-5000</v>
      </c>
      <c r="H11" s="34">
        <v>-140260.35999999999</v>
      </c>
      <c r="I11" s="35"/>
      <c r="J11" s="35"/>
      <c r="K11" s="34">
        <v>-9900</v>
      </c>
      <c r="L11" s="34">
        <v>-7718.61</v>
      </c>
      <c r="M11" s="34">
        <v>-49747.53</v>
      </c>
      <c r="N11" s="34">
        <v>-67696.5</v>
      </c>
      <c r="O11" s="34">
        <v>-217490.9</v>
      </c>
      <c r="P11" s="29"/>
      <c r="Q11" s="29"/>
      <c r="R11" s="29"/>
    </row>
    <row r="12" spans="1:18" x14ac:dyDescent="0.25">
      <c r="A12" s="29">
        <v>5001001003000050</v>
      </c>
      <c r="B12" s="29" t="s">
        <v>350</v>
      </c>
      <c r="C12" s="49">
        <v>-22004.63</v>
      </c>
      <c r="D12" s="32">
        <v>-22004.63</v>
      </c>
      <c r="E12" s="29"/>
      <c r="F12" s="29"/>
      <c r="G12" s="29"/>
      <c r="H12" s="29"/>
      <c r="I12" s="29"/>
      <c r="J12" s="29"/>
      <c r="K12" s="29"/>
      <c r="L12" s="29"/>
      <c r="M12" s="31">
        <v>-22004.63</v>
      </c>
      <c r="N12" s="29"/>
      <c r="O12" s="29"/>
      <c r="P12" s="29"/>
      <c r="Q12" s="29"/>
      <c r="R12" s="29"/>
    </row>
    <row r="13" spans="1:18" x14ac:dyDescent="0.25">
      <c r="A13" s="29">
        <v>5001001003000050</v>
      </c>
      <c r="B13" s="29" t="s">
        <v>351</v>
      </c>
      <c r="C13" s="50">
        <v>-266786.08</v>
      </c>
      <c r="D13" s="32">
        <f>SUM(E13:R13)</f>
        <v>-266786.08</v>
      </c>
      <c r="E13" s="29"/>
      <c r="F13" s="29"/>
      <c r="G13" s="29"/>
      <c r="H13" s="29"/>
      <c r="I13" s="29"/>
      <c r="J13" s="29"/>
      <c r="K13" s="29"/>
      <c r="L13" s="34">
        <v>-266786.08</v>
      </c>
      <c r="M13" s="29"/>
      <c r="N13" s="29"/>
      <c r="O13" s="29"/>
      <c r="P13" s="29"/>
      <c r="Q13" s="29"/>
      <c r="R13" s="29"/>
    </row>
    <row r="14" spans="1:18" x14ac:dyDescent="0.25">
      <c r="A14" s="29">
        <v>500100100400</v>
      </c>
      <c r="B14" s="29" t="s">
        <v>352</v>
      </c>
      <c r="C14" s="49">
        <v>-431056.27</v>
      </c>
      <c r="D14" s="33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25">
      <c r="A15" s="29">
        <v>5001001004000020</v>
      </c>
      <c r="B15" s="29" t="s">
        <v>353</v>
      </c>
      <c r="C15" s="49">
        <v>-431056.27</v>
      </c>
      <c r="D15" s="32">
        <f>SUM(E15:R15)</f>
        <v>-431056.27</v>
      </c>
      <c r="E15" s="29"/>
      <c r="F15" s="29"/>
      <c r="G15" s="29"/>
      <c r="H15" s="29"/>
      <c r="I15" s="29"/>
      <c r="J15" s="29"/>
      <c r="K15" s="29"/>
      <c r="L15" s="49">
        <v>-431056.27</v>
      </c>
      <c r="M15" s="29"/>
      <c r="N15" s="29"/>
      <c r="O15" s="29"/>
      <c r="P15" s="29"/>
      <c r="Q15" s="29"/>
      <c r="R15" s="29"/>
    </row>
    <row r="16" spans="1:18" x14ac:dyDescent="0.25">
      <c r="A16" s="29">
        <v>5001001004000020</v>
      </c>
      <c r="B16" s="29" t="s">
        <v>325</v>
      </c>
      <c r="D16" s="33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25">
      <c r="A17" s="29">
        <v>500100100500</v>
      </c>
      <c r="B17" s="29" t="s">
        <v>122</v>
      </c>
      <c r="C17" s="49">
        <v>-660566</v>
      </c>
      <c r="D17" s="32">
        <v>-660566</v>
      </c>
      <c r="E17" s="29"/>
      <c r="F17" s="29"/>
      <c r="G17" s="29"/>
      <c r="H17" s="29"/>
      <c r="I17" s="29"/>
      <c r="J17" s="29"/>
      <c r="K17" s="29"/>
      <c r="L17" s="29"/>
      <c r="M17" s="31">
        <v>-660566</v>
      </c>
      <c r="N17" s="29"/>
      <c r="O17" s="29"/>
      <c r="P17" s="29"/>
      <c r="Q17" s="29"/>
      <c r="R17" s="29"/>
    </row>
    <row r="18" spans="1:18" x14ac:dyDescent="0.25">
      <c r="A18" s="29">
        <v>5001001005000010</v>
      </c>
      <c r="B18" s="29" t="s">
        <v>123</v>
      </c>
      <c r="C18" s="49">
        <v>-660566</v>
      </c>
      <c r="D18" s="32">
        <v>-660566</v>
      </c>
      <c r="E18" s="29"/>
      <c r="F18" s="29"/>
      <c r="G18" s="29"/>
      <c r="H18" s="29"/>
      <c r="I18" s="29"/>
      <c r="J18" s="29"/>
      <c r="K18" s="29"/>
      <c r="L18" s="29"/>
      <c r="M18" s="31">
        <v>-660566</v>
      </c>
      <c r="N18" s="29"/>
      <c r="O18" s="29"/>
      <c r="P18" s="29"/>
      <c r="Q18" s="29"/>
      <c r="R18" s="29"/>
    </row>
    <row r="19" spans="1:18" x14ac:dyDescent="0.25">
      <c r="A19" s="29">
        <v>5001001005000030</v>
      </c>
      <c r="B19" s="29" t="s">
        <v>354</v>
      </c>
      <c r="D19" s="33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25">
      <c r="A20" s="29">
        <v>500100100600</v>
      </c>
      <c r="B20" s="29" t="s">
        <v>124</v>
      </c>
      <c r="D20" s="33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x14ac:dyDescent="0.25">
      <c r="A21" s="29">
        <v>500100100700</v>
      </c>
      <c r="B21" s="29" t="s">
        <v>125</v>
      </c>
      <c r="C21" s="49">
        <v>-745399</v>
      </c>
      <c r="D21" s="32">
        <v>-745399</v>
      </c>
      <c r="E21" s="29"/>
      <c r="F21" s="29"/>
      <c r="G21" s="29"/>
      <c r="H21" s="31">
        <v>-337379</v>
      </c>
      <c r="I21" s="29"/>
      <c r="J21" s="29"/>
      <c r="K21" s="29"/>
      <c r="L21" s="29"/>
      <c r="M21" s="31">
        <v>-408020</v>
      </c>
      <c r="N21" s="29"/>
      <c r="O21" s="29"/>
      <c r="P21" s="29"/>
      <c r="Q21" s="29"/>
      <c r="R21" s="29"/>
    </row>
    <row r="22" spans="1:18" x14ac:dyDescent="0.25">
      <c r="A22" s="29">
        <v>5001001007000010</v>
      </c>
      <c r="B22" s="29" t="s">
        <v>126</v>
      </c>
      <c r="C22" s="49">
        <v>-745399</v>
      </c>
      <c r="D22" s="32">
        <v>-745399</v>
      </c>
      <c r="E22" s="29"/>
      <c r="F22" s="29"/>
      <c r="G22" s="29"/>
      <c r="H22" s="31">
        <v>-337379</v>
      </c>
      <c r="I22" s="29"/>
      <c r="J22" s="29"/>
      <c r="K22" s="29"/>
      <c r="L22" s="29"/>
      <c r="M22" s="31">
        <v>-408020</v>
      </c>
      <c r="N22" s="29"/>
      <c r="O22" s="29"/>
      <c r="P22" s="29"/>
      <c r="Q22" s="29"/>
      <c r="R22" s="29"/>
    </row>
    <row r="23" spans="1:18" x14ac:dyDescent="0.25">
      <c r="A23" s="29">
        <v>5001002</v>
      </c>
      <c r="B23" s="29" t="s">
        <v>6</v>
      </c>
      <c r="C23" s="49">
        <v>-148945</v>
      </c>
      <c r="D23" s="32">
        <v>-148945</v>
      </c>
      <c r="E23" s="29"/>
      <c r="F23" s="29"/>
      <c r="G23" s="29"/>
      <c r="H23" s="29"/>
      <c r="I23" s="29"/>
      <c r="J23" s="29"/>
      <c r="K23" s="29"/>
      <c r="L23" s="29">
        <v>-368</v>
      </c>
      <c r="M23" s="29"/>
      <c r="N23" s="29"/>
      <c r="O23" s="31">
        <v>-148577</v>
      </c>
      <c r="P23" s="29"/>
      <c r="Q23" s="29"/>
      <c r="R23" s="29"/>
    </row>
    <row r="24" spans="1:18" x14ac:dyDescent="0.25">
      <c r="A24" s="29">
        <v>500100200100</v>
      </c>
      <c r="B24" s="29" t="s">
        <v>6</v>
      </c>
      <c r="C24" s="49">
        <v>-148945</v>
      </c>
      <c r="D24" s="32">
        <v>-148945</v>
      </c>
      <c r="E24" s="29"/>
      <c r="F24" s="29"/>
      <c r="G24" s="29"/>
      <c r="H24" s="29"/>
      <c r="I24" s="29"/>
      <c r="J24" s="29"/>
      <c r="K24" s="29"/>
      <c r="L24" s="29">
        <v>-368</v>
      </c>
      <c r="M24" s="29"/>
      <c r="N24" s="29"/>
      <c r="O24" s="31">
        <v>-148577</v>
      </c>
      <c r="P24" s="29"/>
      <c r="Q24" s="29"/>
      <c r="R24" s="29"/>
    </row>
    <row r="25" spans="1:18" x14ac:dyDescent="0.25">
      <c r="A25" s="29">
        <v>5001002001000010</v>
      </c>
      <c r="B25" s="29" t="s">
        <v>127</v>
      </c>
      <c r="C25" s="49">
        <v>-148577</v>
      </c>
      <c r="D25" s="32">
        <v>-148577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1">
        <v>-148577</v>
      </c>
      <c r="P25" s="29"/>
      <c r="Q25" s="29"/>
      <c r="R25" s="29"/>
    </row>
    <row r="26" spans="1:18" x14ac:dyDescent="0.25">
      <c r="A26" s="29">
        <v>5001002001000020</v>
      </c>
      <c r="B26" s="29" t="s">
        <v>128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x14ac:dyDescent="0.25">
      <c r="A27" s="29">
        <v>5001002001000030</v>
      </c>
      <c r="B27" s="29" t="s">
        <v>129</v>
      </c>
      <c r="C27">
        <v>-368</v>
      </c>
      <c r="D27" s="33">
        <v>-368</v>
      </c>
      <c r="E27" s="29"/>
      <c r="F27" s="29"/>
      <c r="G27" s="29"/>
      <c r="H27" s="29"/>
      <c r="I27" s="29"/>
      <c r="J27" s="29"/>
      <c r="K27" s="29"/>
      <c r="L27" s="29">
        <v>-368</v>
      </c>
      <c r="M27" s="29"/>
      <c r="N27" s="29"/>
      <c r="O27" s="29"/>
      <c r="P27" s="29"/>
      <c r="Q27" s="29"/>
      <c r="R27" s="29"/>
    </row>
    <row r="28" spans="1:18" x14ac:dyDescent="0.25">
      <c r="A28" s="29">
        <v>5001003</v>
      </c>
      <c r="B28" s="29" t="s">
        <v>355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x14ac:dyDescent="0.25">
      <c r="A29" s="29">
        <v>500100300100</v>
      </c>
      <c r="B29" s="29" t="s">
        <v>182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5">
      <c r="A30" s="29">
        <v>5001004</v>
      </c>
      <c r="B30" s="29" t="s">
        <v>130</v>
      </c>
      <c r="C30" s="49">
        <v>-210641.4</v>
      </c>
      <c r="D30" s="31">
        <v>-210491.4</v>
      </c>
      <c r="E30" s="29"/>
      <c r="F30" s="29"/>
      <c r="G30" s="29">
        <v>32</v>
      </c>
      <c r="H30" s="31">
        <v>-2757.4</v>
      </c>
      <c r="I30" s="29"/>
      <c r="J30" s="29"/>
      <c r="K30" s="29"/>
      <c r="L30" s="29"/>
      <c r="M30" s="31">
        <v>-1830</v>
      </c>
      <c r="N30" s="31">
        <v>-205428</v>
      </c>
      <c r="O30" s="29"/>
      <c r="P30" s="29">
        <v>-508</v>
      </c>
      <c r="Q30" s="29"/>
      <c r="R30" s="29"/>
    </row>
    <row r="31" spans="1:18" x14ac:dyDescent="0.25">
      <c r="A31" s="29">
        <v>500100400100</v>
      </c>
      <c r="B31" s="29" t="s">
        <v>130</v>
      </c>
      <c r="C31" s="49">
        <v>-210641.4</v>
      </c>
      <c r="D31" s="31">
        <v>-210491.4</v>
      </c>
      <c r="E31" s="29"/>
      <c r="F31" s="29"/>
      <c r="G31" s="29">
        <v>32</v>
      </c>
      <c r="H31" s="31">
        <v>-2757.4</v>
      </c>
      <c r="I31" s="29"/>
      <c r="J31" s="29"/>
      <c r="K31" s="29"/>
      <c r="L31" s="29"/>
      <c r="M31" s="31">
        <v>-1830</v>
      </c>
      <c r="N31" s="31">
        <v>-205428</v>
      </c>
      <c r="O31" s="29"/>
      <c r="P31" s="29">
        <v>-508</v>
      </c>
      <c r="Q31" s="29"/>
      <c r="R31" s="29"/>
    </row>
    <row r="32" spans="1:18" x14ac:dyDescent="0.25">
      <c r="A32" s="29">
        <v>5001004001000010</v>
      </c>
      <c r="B32" s="29" t="s">
        <v>131</v>
      </c>
      <c r="C32" s="49">
        <v>-2700</v>
      </c>
      <c r="D32" s="32">
        <v>-2700</v>
      </c>
      <c r="E32" s="29"/>
      <c r="F32" s="29"/>
      <c r="G32" s="29"/>
      <c r="H32" s="29"/>
      <c r="I32" s="29"/>
      <c r="J32" s="29"/>
      <c r="K32" s="29"/>
      <c r="L32" s="29"/>
      <c r="M32" s="29">
        <v>-90</v>
      </c>
      <c r="N32" s="31">
        <v>-2610</v>
      </c>
      <c r="O32" s="29"/>
      <c r="P32" s="29"/>
      <c r="Q32" s="29"/>
      <c r="R32" s="29"/>
    </row>
    <row r="33" spans="1:18" x14ac:dyDescent="0.25">
      <c r="A33" s="29">
        <v>5001004001000020</v>
      </c>
      <c r="B33" s="29" t="s">
        <v>132</v>
      </c>
      <c r="C33" s="49">
        <v>-1283</v>
      </c>
      <c r="D33" s="32">
        <v>-1283</v>
      </c>
      <c r="E33" s="29"/>
      <c r="F33" s="29"/>
      <c r="G33" s="29"/>
      <c r="H33" s="29"/>
      <c r="I33" s="29"/>
      <c r="J33" s="29"/>
      <c r="K33" s="29"/>
      <c r="L33" s="29"/>
      <c r="M33" s="29"/>
      <c r="N33" s="31">
        <v>-1283</v>
      </c>
      <c r="O33" s="29"/>
      <c r="P33" s="29"/>
      <c r="Q33" s="29"/>
      <c r="R33" s="29"/>
    </row>
    <row r="34" spans="1:18" x14ac:dyDescent="0.25">
      <c r="A34" s="29">
        <v>5001004001000030</v>
      </c>
      <c r="B34" s="29" t="s">
        <v>133</v>
      </c>
      <c r="C34" s="49">
        <v>-144300</v>
      </c>
      <c r="D34" s="32">
        <v>-144300</v>
      </c>
      <c r="E34" s="29"/>
      <c r="F34" s="29"/>
      <c r="G34" s="29"/>
      <c r="H34" s="29"/>
      <c r="I34" s="29"/>
      <c r="J34" s="29"/>
      <c r="K34" s="29"/>
      <c r="L34" s="29"/>
      <c r="M34" s="31">
        <v>-1470</v>
      </c>
      <c r="N34" s="31">
        <v>-142830</v>
      </c>
      <c r="O34" s="29"/>
      <c r="P34" s="29"/>
      <c r="Q34" s="29"/>
      <c r="R34" s="29"/>
    </row>
    <row r="35" spans="1:18" x14ac:dyDescent="0.25">
      <c r="A35" s="29">
        <v>5001004001000040</v>
      </c>
      <c r="B35" s="29" t="s">
        <v>134</v>
      </c>
      <c r="C35" s="49">
        <v>-26055</v>
      </c>
      <c r="D35" s="32">
        <v>-26055</v>
      </c>
      <c r="E35" s="29"/>
      <c r="F35" s="29"/>
      <c r="G35" s="29"/>
      <c r="H35" s="29"/>
      <c r="I35" s="29"/>
      <c r="J35" s="29"/>
      <c r="K35" s="29"/>
      <c r="L35" s="29"/>
      <c r="M35" s="29"/>
      <c r="N35" s="31">
        <v>-26055</v>
      </c>
      <c r="O35" s="29"/>
      <c r="P35" s="29"/>
      <c r="Q35" s="29"/>
      <c r="R35" s="29"/>
    </row>
    <row r="36" spans="1:18" x14ac:dyDescent="0.25">
      <c r="A36" s="29">
        <v>5001004001000050</v>
      </c>
      <c r="B36" s="29" t="s">
        <v>135</v>
      </c>
      <c r="C36" s="49">
        <v>-3233.4</v>
      </c>
      <c r="D36" s="32">
        <v>-3233.4</v>
      </c>
      <c r="E36" s="29"/>
      <c r="F36" s="29"/>
      <c r="G36" s="29">
        <v>32</v>
      </c>
      <c r="H36" s="31">
        <v>-2757.4</v>
      </c>
      <c r="I36" s="29"/>
      <c r="J36" s="29"/>
      <c r="K36" s="29"/>
      <c r="L36" s="29"/>
      <c r="M36" s="29"/>
      <c r="N36" s="29"/>
      <c r="O36" s="29"/>
      <c r="P36" s="29">
        <v>-508</v>
      </c>
      <c r="Q36" s="29"/>
      <c r="R36" s="29"/>
    </row>
    <row r="37" spans="1:18" x14ac:dyDescent="0.25">
      <c r="A37" s="29">
        <v>5001004001000080</v>
      </c>
      <c r="B37" s="29" t="s">
        <v>136</v>
      </c>
      <c r="C37" s="49">
        <v>-5840</v>
      </c>
      <c r="D37" s="32">
        <v>-5840</v>
      </c>
      <c r="E37" s="29"/>
      <c r="F37" s="29"/>
      <c r="G37" s="29"/>
      <c r="H37" s="29"/>
      <c r="I37" s="29"/>
      <c r="J37" s="29"/>
      <c r="K37" s="29"/>
      <c r="L37" s="29"/>
      <c r="M37" s="29">
        <v>-270</v>
      </c>
      <c r="N37" s="31">
        <v>-5570</v>
      </c>
      <c r="O37" s="29"/>
      <c r="P37" s="29"/>
      <c r="Q37" s="29"/>
      <c r="R37" s="29"/>
    </row>
    <row r="38" spans="1:18" x14ac:dyDescent="0.25">
      <c r="A38" s="29">
        <v>5001004001000090</v>
      </c>
      <c r="B38" s="29" t="s">
        <v>137</v>
      </c>
      <c r="C38" s="49">
        <v>-5500</v>
      </c>
      <c r="D38" s="32">
        <v>-5500</v>
      </c>
      <c r="E38" s="29"/>
      <c r="F38" s="29"/>
      <c r="G38" s="29"/>
      <c r="H38" s="29"/>
      <c r="I38" s="29"/>
      <c r="J38" s="29"/>
      <c r="K38" s="29"/>
      <c r="L38" s="29"/>
      <c r="M38" s="29"/>
      <c r="N38" s="31">
        <v>-5500</v>
      </c>
      <c r="O38" s="29"/>
      <c r="P38" s="29"/>
      <c r="Q38" s="29"/>
      <c r="R38" s="29"/>
    </row>
    <row r="39" spans="1:18" x14ac:dyDescent="0.25">
      <c r="A39" s="29">
        <v>5001004001000100</v>
      </c>
      <c r="B39" s="29" t="s">
        <v>138</v>
      </c>
      <c r="C39" s="49">
        <v>-18580</v>
      </c>
      <c r="D39" s="32">
        <v>-18580</v>
      </c>
      <c r="E39" s="29"/>
      <c r="F39" s="29"/>
      <c r="G39" s="29"/>
      <c r="H39" s="29"/>
      <c r="I39" s="29"/>
      <c r="J39" s="29"/>
      <c r="K39" s="29"/>
      <c r="L39" s="29"/>
      <c r="M39" s="29"/>
      <c r="N39" s="31">
        <v>-18580</v>
      </c>
      <c r="O39" s="29"/>
      <c r="P39" s="29"/>
      <c r="Q39" s="29"/>
      <c r="R39" s="29"/>
    </row>
    <row r="40" spans="1:18" x14ac:dyDescent="0.25">
      <c r="A40" s="29">
        <v>5001004001000110</v>
      </c>
      <c r="B40" s="29" t="s">
        <v>139</v>
      </c>
      <c r="D40" s="33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x14ac:dyDescent="0.25">
      <c r="A41" s="29">
        <v>5001004001000110</v>
      </c>
      <c r="B41" s="29" t="s">
        <v>356</v>
      </c>
      <c r="C41" s="50">
        <v>-3150</v>
      </c>
      <c r="D41" s="32">
        <f>SUM(E41:R41)</f>
        <v>-3150</v>
      </c>
      <c r="E41" s="29"/>
      <c r="F41" s="29"/>
      <c r="G41" s="29"/>
      <c r="H41" s="29"/>
      <c r="I41" s="29"/>
      <c r="J41" s="29"/>
      <c r="K41" s="29"/>
      <c r="L41" s="29"/>
      <c r="M41" s="29"/>
      <c r="N41" s="49">
        <v>-3150</v>
      </c>
      <c r="O41" s="29"/>
      <c r="P41" s="29"/>
      <c r="Q41" s="29"/>
      <c r="R41" s="29"/>
    </row>
    <row r="42" spans="1:18" x14ac:dyDescent="0.25">
      <c r="A42" s="29">
        <v>5001005</v>
      </c>
      <c r="B42" s="29" t="s">
        <v>357</v>
      </c>
      <c r="C42" s="49">
        <v>-3828400.49</v>
      </c>
      <c r="D42" s="32">
        <v>-3828400.49</v>
      </c>
      <c r="E42" s="29"/>
      <c r="F42" s="29"/>
      <c r="G42" s="29"/>
      <c r="H42" s="31">
        <v>-4049872.68</v>
      </c>
      <c r="I42" s="29"/>
      <c r="J42" s="29"/>
      <c r="K42" s="29"/>
      <c r="L42" s="29">
        <v>-180</v>
      </c>
      <c r="M42" s="31">
        <v>221652.19</v>
      </c>
      <c r="N42" s="29"/>
      <c r="O42" s="29"/>
      <c r="P42" s="29"/>
      <c r="Q42" s="29"/>
      <c r="R42" s="29"/>
    </row>
    <row r="43" spans="1:18" x14ac:dyDescent="0.25">
      <c r="A43" s="29">
        <v>500100500100</v>
      </c>
      <c r="B43" s="29" t="s">
        <v>140</v>
      </c>
      <c r="C43" s="49">
        <v>-3828400.49</v>
      </c>
      <c r="D43" s="32">
        <v>-3828400.49</v>
      </c>
      <c r="E43" s="29"/>
      <c r="F43" s="29"/>
      <c r="G43" s="29"/>
      <c r="H43" s="31">
        <v>-4049872.68</v>
      </c>
      <c r="I43" s="29"/>
      <c r="J43" s="29"/>
      <c r="K43" s="29"/>
      <c r="L43" s="29">
        <v>-180</v>
      </c>
      <c r="M43" s="31">
        <v>221652.19</v>
      </c>
      <c r="N43" s="29"/>
      <c r="O43" s="29"/>
      <c r="P43" s="29"/>
      <c r="Q43" s="29"/>
      <c r="R43" s="29"/>
    </row>
    <row r="44" spans="1:18" x14ac:dyDescent="0.25">
      <c r="A44" s="29">
        <v>5001005001000030</v>
      </c>
      <c r="B44" s="29" t="s">
        <v>358</v>
      </c>
      <c r="C44" s="49">
        <v>-1530820</v>
      </c>
      <c r="D44" s="32">
        <v>-1530820</v>
      </c>
      <c r="E44" s="29"/>
      <c r="F44" s="29"/>
      <c r="G44" s="29"/>
      <c r="H44" s="31">
        <v>-1530640</v>
      </c>
      <c r="I44" s="29"/>
      <c r="J44" s="29"/>
      <c r="K44" s="29"/>
      <c r="L44" s="29">
        <v>-180</v>
      </c>
      <c r="M44" s="29"/>
      <c r="N44" s="29"/>
      <c r="O44" s="29"/>
      <c r="P44" s="29"/>
      <c r="Q44" s="29"/>
      <c r="R44" s="29"/>
    </row>
    <row r="45" spans="1:18" x14ac:dyDescent="0.25">
      <c r="A45" s="29">
        <v>5001005001000040</v>
      </c>
      <c r="B45" s="29" t="s">
        <v>359</v>
      </c>
      <c r="C45" s="49">
        <v>-251686</v>
      </c>
      <c r="D45" s="32">
        <v>-251686</v>
      </c>
      <c r="E45" s="29"/>
      <c r="F45" s="29"/>
      <c r="G45" s="29"/>
      <c r="H45" s="31">
        <v>-251686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25">
      <c r="A46" s="29">
        <v>5001005001000050</v>
      </c>
      <c r="B46" s="29" t="s">
        <v>141</v>
      </c>
      <c r="C46" s="49">
        <v>-29056.7</v>
      </c>
      <c r="D46" s="32">
        <v>-29056.7</v>
      </c>
      <c r="E46" s="29"/>
      <c r="F46" s="29"/>
      <c r="G46" s="29"/>
      <c r="H46" s="31">
        <v>-29056.7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x14ac:dyDescent="0.25">
      <c r="A47" s="29">
        <v>5001005001000050</v>
      </c>
      <c r="B47" s="29" t="s">
        <v>142</v>
      </c>
      <c r="D47" s="33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5">
      <c r="A48" s="29">
        <v>5001005001000050</v>
      </c>
      <c r="B48" s="29" t="s">
        <v>143</v>
      </c>
      <c r="C48" s="49">
        <v>-2238489.98</v>
      </c>
      <c r="D48" s="32">
        <v>-2238489.98</v>
      </c>
      <c r="E48" s="29"/>
      <c r="F48" s="29"/>
      <c r="G48" s="29"/>
      <c r="H48" s="31">
        <v>-2238489.98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5">
      <c r="A49" s="29">
        <v>5001005001000050</v>
      </c>
      <c r="B49" s="29" t="s">
        <v>144</v>
      </c>
      <c r="C49" s="49">
        <v>221652.19</v>
      </c>
      <c r="D49" s="32">
        <v>221652.19</v>
      </c>
      <c r="E49" s="29"/>
      <c r="F49" s="29"/>
      <c r="G49" s="29"/>
      <c r="H49" s="29"/>
      <c r="I49" s="29"/>
      <c r="J49" s="29"/>
      <c r="K49" s="29"/>
      <c r="L49" s="29"/>
      <c r="M49" s="31">
        <v>221652.19</v>
      </c>
      <c r="N49" s="29"/>
      <c r="O49" s="29"/>
      <c r="P49" s="29"/>
      <c r="Q49" s="29"/>
      <c r="R49" s="29"/>
    </row>
    <row r="50" spans="1:18" x14ac:dyDescent="0.25">
      <c r="A50" s="29">
        <v>5001006</v>
      </c>
      <c r="B50" s="29" t="s">
        <v>8</v>
      </c>
      <c r="C50" s="49">
        <v>-85110</v>
      </c>
      <c r="D50" s="32">
        <v>-80110</v>
      </c>
      <c r="E50" s="29"/>
      <c r="F50" s="29"/>
      <c r="G50" s="29"/>
      <c r="H50" s="31">
        <v>-80098</v>
      </c>
      <c r="I50" s="29"/>
      <c r="J50" s="29"/>
      <c r="K50" s="29"/>
      <c r="L50" s="29">
        <v>-12</v>
      </c>
      <c r="M50" s="29"/>
      <c r="N50" s="29"/>
      <c r="O50" s="29"/>
      <c r="P50" s="29"/>
      <c r="Q50" s="29"/>
      <c r="R50" s="29"/>
    </row>
    <row r="51" spans="1:18" x14ac:dyDescent="0.25">
      <c r="A51" s="29">
        <v>500100600100</v>
      </c>
      <c r="B51" s="29" t="s">
        <v>8</v>
      </c>
      <c r="C51" s="49">
        <v>-85110</v>
      </c>
      <c r="D51" s="32">
        <v>-80110</v>
      </c>
      <c r="E51" s="29"/>
      <c r="F51" s="29"/>
      <c r="G51" s="29"/>
      <c r="H51" s="31">
        <v>-80098</v>
      </c>
      <c r="I51" s="29"/>
      <c r="J51" s="29"/>
      <c r="K51" s="29"/>
      <c r="L51" s="29">
        <v>-12</v>
      </c>
      <c r="M51" s="29"/>
      <c r="N51" s="29"/>
      <c r="O51" s="29"/>
      <c r="P51" s="29"/>
      <c r="Q51" s="29"/>
      <c r="R51" s="29"/>
    </row>
    <row r="52" spans="1:18" x14ac:dyDescent="0.25">
      <c r="A52" s="29">
        <v>5001006001000010</v>
      </c>
      <c r="B52" s="29" t="s">
        <v>9</v>
      </c>
      <c r="C52" s="50">
        <v>-85100</v>
      </c>
      <c r="D52" s="32">
        <f>SUM(E52:R52)</f>
        <v>-85100</v>
      </c>
      <c r="E52" s="29"/>
      <c r="F52" s="29"/>
      <c r="G52" s="29"/>
      <c r="H52" s="31">
        <v>-85100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x14ac:dyDescent="0.25">
      <c r="A53" s="29">
        <v>5001006001000030</v>
      </c>
      <c r="B53" s="29" t="s">
        <v>145</v>
      </c>
      <c r="D53" s="33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x14ac:dyDescent="0.25">
      <c r="A54" s="29">
        <v>5001006001000050</v>
      </c>
      <c r="B54" s="29" t="s">
        <v>146</v>
      </c>
      <c r="C54">
        <v>-10</v>
      </c>
      <c r="D54" s="33">
        <v>-10</v>
      </c>
      <c r="E54" s="29"/>
      <c r="F54" s="29"/>
      <c r="G54" s="29"/>
      <c r="H54" s="29">
        <v>2</v>
      </c>
      <c r="I54" s="29"/>
      <c r="J54" s="29"/>
      <c r="K54" s="29"/>
      <c r="L54" s="29">
        <v>-12</v>
      </c>
      <c r="M54" s="29"/>
      <c r="N54" s="29"/>
      <c r="O54" s="29"/>
      <c r="P54" s="29"/>
      <c r="Q54" s="29"/>
      <c r="R54" s="29"/>
    </row>
    <row r="55" spans="1:18" x14ac:dyDescent="0.25">
      <c r="A55" s="29">
        <v>5001006001000050</v>
      </c>
      <c r="B55" s="29" t="s">
        <v>147</v>
      </c>
      <c r="D55" s="33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x14ac:dyDescent="0.25">
      <c r="A56" s="29">
        <v>5001007</v>
      </c>
      <c r="B56" s="29" t="s">
        <v>360</v>
      </c>
      <c r="C56" s="49">
        <v>-3060.89</v>
      </c>
      <c r="D56" s="32">
        <v>-3060.89</v>
      </c>
      <c r="E56" s="29"/>
      <c r="F56" s="29"/>
      <c r="G56" s="29"/>
      <c r="H56" s="29"/>
      <c r="I56" s="29"/>
      <c r="J56" s="29"/>
      <c r="K56" s="29"/>
      <c r="L56" s="29"/>
      <c r="M56" s="31">
        <v>-3060.89</v>
      </c>
      <c r="N56" s="29"/>
      <c r="O56" s="29"/>
      <c r="P56" s="29"/>
      <c r="Q56" s="29"/>
      <c r="R56" s="29"/>
    </row>
    <row r="57" spans="1:18" x14ac:dyDescent="0.25">
      <c r="A57" s="29">
        <v>500100700100</v>
      </c>
      <c r="B57" s="29" t="s">
        <v>148</v>
      </c>
      <c r="C57" s="49">
        <v>-3060.89</v>
      </c>
      <c r="D57" s="32">
        <v>-3060.89</v>
      </c>
      <c r="E57" s="29"/>
      <c r="F57" s="29"/>
      <c r="G57" s="29"/>
      <c r="H57" s="29"/>
      <c r="I57" s="29"/>
      <c r="J57" s="29"/>
      <c r="K57" s="29"/>
      <c r="L57" s="29"/>
      <c r="M57" s="31">
        <v>-3060.89</v>
      </c>
      <c r="N57" s="29"/>
      <c r="O57" s="29"/>
      <c r="P57" s="29"/>
      <c r="Q57" s="29"/>
      <c r="R57" s="29"/>
    </row>
    <row r="58" spans="1:18" x14ac:dyDescent="0.25">
      <c r="A58" s="29">
        <v>5001007001000010</v>
      </c>
      <c r="B58" s="29" t="s">
        <v>10</v>
      </c>
      <c r="C58">
        <v>-20.88</v>
      </c>
      <c r="D58" s="33">
        <v>-20.88</v>
      </c>
      <c r="E58" s="29"/>
      <c r="F58" s="29"/>
      <c r="G58" s="29"/>
      <c r="H58" s="29"/>
      <c r="I58" s="29"/>
      <c r="J58" s="29"/>
      <c r="K58" s="29"/>
      <c r="L58" s="29"/>
      <c r="M58" s="29">
        <v>-20.88</v>
      </c>
      <c r="N58" s="29"/>
      <c r="O58" s="29"/>
      <c r="P58" s="29"/>
      <c r="Q58" s="29"/>
      <c r="R58" s="29"/>
    </row>
    <row r="59" spans="1:18" x14ac:dyDescent="0.25">
      <c r="A59" s="29">
        <v>5001007001000010</v>
      </c>
      <c r="B59" s="29" t="s">
        <v>149</v>
      </c>
      <c r="D59" s="33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x14ac:dyDescent="0.25">
      <c r="A60" s="29">
        <v>5001007001000010</v>
      </c>
      <c r="B60" s="29" t="s">
        <v>150</v>
      </c>
      <c r="C60" s="49">
        <v>-3040.01</v>
      </c>
      <c r="D60" s="32">
        <v>-3040.01</v>
      </c>
      <c r="E60" s="29"/>
      <c r="F60" s="29"/>
      <c r="G60" s="29"/>
      <c r="H60" s="29"/>
      <c r="I60" s="29"/>
      <c r="J60" s="29"/>
      <c r="K60" s="29"/>
      <c r="L60" s="29"/>
      <c r="M60" s="31">
        <v>-3040.01</v>
      </c>
      <c r="N60" s="29"/>
      <c r="O60" s="29"/>
      <c r="P60" s="29"/>
      <c r="Q60" s="29"/>
      <c r="R60" s="29"/>
    </row>
    <row r="61" spans="1:18" x14ac:dyDescent="0.25">
      <c r="A61" s="29">
        <v>5001007001000060</v>
      </c>
      <c r="B61" s="29" t="s">
        <v>151</v>
      </c>
      <c r="D61" s="33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 x14ac:dyDescent="0.25">
      <c r="A62" s="29">
        <v>5001007001000070</v>
      </c>
      <c r="B62" s="29" t="s">
        <v>361</v>
      </c>
      <c r="D62" s="33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 x14ac:dyDescent="0.25">
      <c r="A63" s="29">
        <v>5001007001000080</v>
      </c>
      <c r="B63" s="29" t="s">
        <v>362</v>
      </c>
      <c r="D63" s="33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5">
      <c r="A64" s="29">
        <v>5001008</v>
      </c>
      <c r="B64" s="29" t="s">
        <v>363</v>
      </c>
      <c r="C64" s="49">
        <v>-27165.85</v>
      </c>
      <c r="D64" s="32">
        <v>-27039.85</v>
      </c>
      <c r="E64" s="31">
        <v>4908</v>
      </c>
      <c r="F64" s="29"/>
      <c r="G64" s="29"/>
      <c r="H64" s="31">
        <v>-24198.18</v>
      </c>
      <c r="I64" s="29"/>
      <c r="J64" s="29"/>
      <c r="K64" s="29"/>
      <c r="L64" s="31">
        <v>-1199.33</v>
      </c>
      <c r="M64" s="29">
        <v>-140</v>
      </c>
      <c r="N64" s="31"/>
      <c r="O64" s="29">
        <v>-867</v>
      </c>
      <c r="P64" s="29">
        <v>636.66</v>
      </c>
      <c r="Q64" s="29"/>
      <c r="R64" s="29"/>
    </row>
    <row r="65" spans="1:18" x14ac:dyDescent="0.25">
      <c r="A65" s="29">
        <v>500100800100</v>
      </c>
      <c r="B65" s="29" t="s">
        <v>11</v>
      </c>
      <c r="C65" s="49">
        <v>-27165.85</v>
      </c>
      <c r="D65" s="32">
        <v>-27039.85</v>
      </c>
      <c r="E65" s="31">
        <v>4908</v>
      </c>
      <c r="F65" s="29"/>
      <c r="G65" s="29"/>
      <c r="H65" s="31">
        <v>-24198.18</v>
      </c>
      <c r="I65" s="29"/>
      <c r="J65" s="29"/>
      <c r="K65" s="29"/>
      <c r="L65" s="31">
        <v>-1199.33</v>
      </c>
      <c r="M65" s="29">
        <v>-140</v>
      </c>
      <c r="N65" s="31"/>
      <c r="O65" s="29">
        <v>-867</v>
      </c>
      <c r="P65" s="29">
        <v>636.66</v>
      </c>
      <c r="Q65" s="29"/>
      <c r="R65" s="29"/>
    </row>
    <row r="66" spans="1:18" x14ac:dyDescent="0.25">
      <c r="A66" s="29">
        <v>5001008001000010</v>
      </c>
      <c r="B66" s="29" t="s">
        <v>12</v>
      </c>
      <c r="C66">
        <v>-140</v>
      </c>
      <c r="D66" s="33">
        <v>-140</v>
      </c>
      <c r="E66" s="29"/>
      <c r="F66" s="29"/>
      <c r="G66" s="29"/>
      <c r="H66" s="29"/>
      <c r="I66" s="29"/>
      <c r="J66" s="29"/>
      <c r="K66" s="29"/>
      <c r="L66" s="29"/>
      <c r="M66" s="29">
        <v>-140</v>
      </c>
      <c r="N66" s="29"/>
      <c r="O66" s="29"/>
      <c r="P66" s="29"/>
      <c r="Q66" s="29"/>
      <c r="R66" s="29"/>
    </row>
    <row r="67" spans="1:18" x14ac:dyDescent="0.25">
      <c r="A67" s="29">
        <v>5001008001000020</v>
      </c>
      <c r="B67" s="29" t="s">
        <v>13</v>
      </c>
      <c r="D67" s="33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pans="1:18" x14ac:dyDescent="0.25">
      <c r="A68" s="29">
        <v>5001008001000020</v>
      </c>
      <c r="B68" s="29" t="s">
        <v>152</v>
      </c>
      <c r="D68" s="33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1:18" x14ac:dyDescent="0.25">
      <c r="A69" s="29">
        <v>5001008001000020</v>
      </c>
      <c r="B69" s="29" t="s">
        <v>345</v>
      </c>
      <c r="C69" s="49">
        <v>-25127.01</v>
      </c>
      <c r="D69" s="32">
        <v>-25127.01</v>
      </c>
      <c r="E69" s="29"/>
      <c r="F69" s="29"/>
      <c r="G69" s="29"/>
      <c r="H69" s="31">
        <v>-23927.68</v>
      </c>
      <c r="I69" s="29"/>
      <c r="J69" s="29"/>
      <c r="K69" s="29"/>
      <c r="L69" s="31">
        <v>-1199.33</v>
      </c>
      <c r="M69" s="29"/>
      <c r="N69" s="29"/>
      <c r="O69" s="29"/>
      <c r="P69" s="29"/>
      <c r="Q69" s="29"/>
      <c r="R69" s="29"/>
    </row>
    <row r="70" spans="1:18" x14ac:dyDescent="0.25">
      <c r="A70" s="29">
        <v>5001008001000020</v>
      </c>
      <c r="B70" s="29" t="s">
        <v>153</v>
      </c>
      <c r="C70">
        <v>-867</v>
      </c>
      <c r="D70" s="33">
        <v>-867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>
        <v>-867</v>
      </c>
      <c r="P70" s="29"/>
      <c r="Q70" s="29"/>
      <c r="R70" s="29"/>
    </row>
    <row r="71" spans="1:18" x14ac:dyDescent="0.25">
      <c r="A71" s="29">
        <v>5001008001000030</v>
      </c>
      <c r="B71" s="29" t="s">
        <v>14</v>
      </c>
      <c r="D71" s="33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8" x14ac:dyDescent="0.25">
      <c r="A72" s="29">
        <v>5001008001000030</v>
      </c>
      <c r="B72" s="29" t="s">
        <v>154</v>
      </c>
      <c r="C72">
        <v>-270.5</v>
      </c>
      <c r="D72" s="33">
        <v>-270.5</v>
      </c>
      <c r="E72" s="29"/>
      <c r="F72" s="29"/>
      <c r="G72" s="29"/>
      <c r="H72" s="29">
        <v>-270.5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18" x14ac:dyDescent="0.25">
      <c r="A73" s="29">
        <v>5001008001000040</v>
      </c>
      <c r="B73" s="29" t="s">
        <v>155</v>
      </c>
      <c r="D73" s="33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8" x14ac:dyDescent="0.25">
      <c r="A74" s="29">
        <v>5001008001000040</v>
      </c>
      <c r="B74" s="29" t="s">
        <v>323</v>
      </c>
      <c r="C74" s="50">
        <v>-1398</v>
      </c>
      <c r="D74" s="32">
        <f>SUM(E74:R74)</f>
        <v>-1398</v>
      </c>
      <c r="E74" s="54">
        <f>4782-6180</f>
        <v>-1398</v>
      </c>
      <c r="F74" s="55"/>
      <c r="G74" s="55"/>
      <c r="H74" s="55"/>
      <c r="I74" s="55"/>
      <c r="J74" s="55"/>
      <c r="K74" s="55"/>
      <c r="L74" s="55"/>
      <c r="M74" s="55"/>
      <c r="N74" s="54"/>
      <c r="O74" s="29"/>
      <c r="P74" s="29"/>
      <c r="Q74" s="29"/>
      <c r="R74" s="29"/>
    </row>
    <row r="75" spans="1:18" x14ac:dyDescent="0.25">
      <c r="A75" s="29">
        <v>5001008001000040</v>
      </c>
      <c r="B75" s="29" t="s">
        <v>324</v>
      </c>
      <c r="D75" s="33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1:18" x14ac:dyDescent="0.25">
      <c r="A76" s="29">
        <v>5001008001000040</v>
      </c>
      <c r="B76" s="29" t="s">
        <v>343</v>
      </c>
      <c r="C76">
        <v>636.66</v>
      </c>
      <c r="D76" s="33">
        <v>636.66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>
        <v>636.66</v>
      </c>
      <c r="Q76" s="29"/>
      <c r="R76" s="29"/>
    </row>
    <row r="77" spans="1:18" x14ac:dyDescent="0.25">
      <c r="A77" s="29">
        <v>500100800200</v>
      </c>
      <c r="B77" s="29" t="s">
        <v>156</v>
      </c>
      <c r="D77" s="33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18" x14ac:dyDescent="0.25">
      <c r="A78" s="29">
        <v>5001009</v>
      </c>
      <c r="B78" s="29" t="s">
        <v>15</v>
      </c>
      <c r="C78" s="49">
        <v>-56665.78</v>
      </c>
      <c r="D78" s="32">
        <v>-56665.78</v>
      </c>
      <c r="E78" s="29"/>
      <c r="F78" s="29"/>
      <c r="G78" s="29"/>
      <c r="H78" s="29"/>
      <c r="I78" s="29"/>
      <c r="J78" s="29"/>
      <c r="K78" s="29"/>
      <c r="L78" s="29"/>
      <c r="M78" s="31">
        <v>-56665.78</v>
      </c>
      <c r="N78" s="29"/>
      <c r="O78" s="29"/>
      <c r="P78" s="29"/>
      <c r="Q78" s="29"/>
      <c r="R78" s="29"/>
    </row>
    <row r="79" spans="1:18" x14ac:dyDescent="0.25">
      <c r="A79" s="29">
        <v>500100900100</v>
      </c>
      <c r="B79" s="29" t="s">
        <v>16</v>
      </c>
      <c r="D79" s="33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18" x14ac:dyDescent="0.25">
      <c r="A80" s="29">
        <v>5001009001000010</v>
      </c>
      <c r="B80" s="29" t="s">
        <v>157</v>
      </c>
      <c r="D80" s="33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1:18" x14ac:dyDescent="0.25">
      <c r="A81" s="29">
        <v>500100900200</v>
      </c>
      <c r="B81" s="29" t="s">
        <v>17</v>
      </c>
      <c r="C81" s="49">
        <v>-56665.78</v>
      </c>
      <c r="D81" s="32">
        <v>-56665.78</v>
      </c>
      <c r="E81" s="29"/>
      <c r="F81" s="29"/>
      <c r="G81" s="29"/>
      <c r="H81" s="29"/>
      <c r="I81" s="29"/>
      <c r="J81" s="29"/>
      <c r="K81" s="29"/>
      <c r="L81" s="29"/>
      <c r="M81" s="31">
        <v>-56665.78</v>
      </c>
      <c r="N81" s="29"/>
      <c r="O81" s="29"/>
      <c r="P81" s="29"/>
      <c r="Q81" s="29"/>
      <c r="R81" s="29"/>
    </row>
    <row r="82" spans="1:18" x14ac:dyDescent="0.25">
      <c r="A82" s="29">
        <v>5001009002000010</v>
      </c>
      <c r="B82" s="29" t="s">
        <v>364</v>
      </c>
      <c r="C82" s="49">
        <v>-56665.78</v>
      </c>
      <c r="D82" s="32">
        <v>-56665.78</v>
      </c>
      <c r="E82" s="29"/>
      <c r="F82" s="29"/>
      <c r="G82" s="29"/>
      <c r="H82" s="29"/>
      <c r="I82" s="29"/>
      <c r="J82" s="29"/>
      <c r="K82" s="29"/>
      <c r="L82" s="29"/>
      <c r="M82" s="31">
        <v>-56665.78</v>
      </c>
      <c r="N82" s="29"/>
      <c r="O82" s="29"/>
      <c r="P82" s="29"/>
      <c r="Q82" s="29"/>
      <c r="R82" s="29"/>
    </row>
    <row r="83" spans="1:18" x14ac:dyDescent="0.25">
      <c r="A83" s="29">
        <v>5002</v>
      </c>
      <c r="B83" s="29" t="s">
        <v>18</v>
      </c>
      <c r="C83" s="49">
        <v>-3772975.68</v>
      </c>
      <c r="D83" s="31">
        <v>-3755787.45</v>
      </c>
      <c r="E83" s="31">
        <v>-8490</v>
      </c>
      <c r="F83" s="29"/>
      <c r="G83" s="31">
        <v>-53565.43</v>
      </c>
      <c r="H83" s="29">
        <v>17.25</v>
      </c>
      <c r="I83" s="29"/>
      <c r="J83" s="29"/>
      <c r="K83" s="29"/>
      <c r="L83" s="31">
        <v>-3448388.67</v>
      </c>
      <c r="M83" s="29">
        <v>-436.91</v>
      </c>
      <c r="N83" s="31">
        <v>-32874.49</v>
      </c>
      <c r="O83" s="29"/>
      <c r="P83" s="31">
        <v>-212049.2</v>
      </c>
      <c r="Q83" s="29"/>
      <c r="R83" s="29"/>
    </row>
    <row r="84" spans="1:18" x14ac:dyDescent="0.25">
      <c r="A84" s="29">
        <v>5002001</v>
      </c>
      <c r="B84" s="29" t="s">
        <v>159</v>
      </c>
      <c r="C84" s="51">
        <v>-245953.72</v>
      </c>
      <c r="D84" s="31">
        <v>-243229.56</v>
      </c>
      <c r="E84" s="29"/>
      <c r="F84" s="29"/>
      <c r="G84" s="29"/>
      <c r="H84" s="29"/>
      <c r="I84" s="29"/>
      <c r="J84" s="29"/>
      <c r="K84" s="29"/>
      <c r="L84" s="29"/>
      <c r="M84" s="29"/>
      <c r="N84" s="31">
        <v>-31180.92</v>
      </c>
      <c r="O84" s="29"/>
      <c r="P84" s="31">
        <v>-212048.64000000001</v>
      </c>
      <c r="Q84" s="29"/>
      <c r="R84" s="29"/>
    </row>
    <row r="85" spans="1:18" x14ac:dyDescent="0.25">
      <c r="A85" s="29">
        <v>500200100100</v>
      </c>
      <c r="B85" s="29" t="s">
        <v>160</v>
      </c>
      <c r="C85" s="51">
        <v>-214772.8</v>
      </c>
      <c r="D85" s="31">
        <v>-212048.64000000001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1">
        <v>-212048.64000000001</v>
      </c>
      <c r="Q85" s="29"/>
      <c r="R85" s="29"/>
    </row>
    <row r="86" spans="1:18" x14ac:dyDescent="0.25">
      <c r="A86" s="29">
        <v>5002001001000010</v>
      </c>
      <c r="B86" s="29" t="s">
        <v>161</v>
      </c>
      <c r="C86" s="49">
        <v>-11569.23</v>
      </c>
      <c r="D86" s="32">
        <v>-11569.23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31">
        <v>-11569.23</v>
      </c>
      <c r="Q86" s="29"/>
      <c r="R86" s="29"/>
    </row>
    <row r="87" spans="1:18" x14ac:dyDescent="0.25">
      <c r="A87" s="29">
        <v>5002001001000030</v>
      </c>
      <c r="B87" s="29" t="s">
        <v>162</v>
      </c>
      <c r="C87" s="50">
        <v>-203203.57</v>
      </c>
      <c r="D87" s="32">
        <f>SUM(E87:R87)</f>
        <v>-203203.57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49">
        <v>-203203.57</v>
      </c>
      <c r="Q87" s="29"/>
      <c r="R87" s="29"/>
    </row>
    <row r="88" spans="1:18" x14ac:dyDescent="0.25">
      <c r="A88" s="29">
        <v>500200100200</v>
      </c>
      <c r="B88" s="29" t="s">
        <v>163</v>
      </c>
      <c r="C88" s="49">
        <v>-31180.92</v>
      </c>
      <c r="D88" s="31">
        <v>-31180.92</v>
      </c>
      <c r="E88" s="29"/>
      <c r="F88" s="29"/>
      <c r="G88" s="29"/>
      <c r="H88" s="29"/>
      <c r="I88" s="29"/>
      <c r="J88" s="29"/>
      <c r="K88" s="29"/>
      <c r="L88" s="29"/>
      <c r="M88" s="29"/>
      <c r="N88" s="31">
        <v>-31180.92</v>
      </c>
      <c r="O88" s="29"/>
      <c r="P88" s="29"/>
      <c r="Q88" s="29"/>
      <c r="R88" s="29"/>
    </row>
    <row r="89" spans="1:18" x14ac:dyDescent="0.25">
      <c r="A89" s="29">
        <v>5002001002000020</v>
      </c>
      <c r="B89" s="29" t="s">
        <v>164</v>
      </c>
      <c r="C89" s="49">
        <v>-31180.92</v>
      </c>
      <c r="D89" s="32">
        <v>-31180.92</v>
      </c>
      <c r="E89" s="29"/>
      <c r="F89" s="29"/>
      <c r="G89" s="29"/>
      <c r="H89" s="29"/>
      <c r="I89" s="29"/>
      <c r="J89" s="29"/>
      <c r="K89" s="29"/>
      <c r="L89" s="29"/>
      <c r="M89" s="29"/>
      <c r="N89" s="31">
        <v>-31180.92</v>
      </c>
      <c r="O89" s="29"/>
      <c r="P89" s="29"/>
      <c r="Q89" s="29"/>
      <c r="R89" s="29"/>
    </row>
    <row r="90" spans="1:18" x14ac:dyDescent="0.25">
      <c r="A90" s="29">
        <v>5002002</v>
      </c>
      <c r="B90" s="29" t="s">
        <v>19</v>
      </c>
      <c r="C90" s="49">
        <v>-53564.83</v>
      </c>
      <c r="D90" s="31">
        <v>-53564.83</v>
      </c>
      <c r="E90" s="29"/>
      <c r="F90" s="29"/>
      <c r="G90" s="31">
        <v>-53564.83</v>
      </c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1:18" x14ac:dyDescent="0.25">
      <c r="A91" s="29">
        <v>500200200100</v>
      </c>
      <c r="B91" s="29" t="s">
        <v>20</v>
      </c>
      <c r="C91" s="49">
        <v>-53564.83</v>
      </c>
      <c r="D91" s="31">
        <v>-53564.83</v>
      </c>
      <c r="E91" s="29"/>
      <c r="F91" s="29"/>
      <c r="G91" s="31">
        <v>-53564.83</v>
      </c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1:18" x14ac:dyDescent="0.25">
      <c r="A92" s="29">
        <v>5002002001000010</v>
      </c>
      <c r="B92" s="29" t="s">
        <v>165</v>
      </c>
      <c r="C92" s="49">
        <v>-3613</v>
      </c>
      <c r="D92" s="32">
        <v>-3613</v>
      </c>
      <c r="E92" s="29"/>
      <c r="F92" s="29"/>
      <c r="G92" s="31">
        <v>-3613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1:18" x14ac:dyDescent="0.25">
      <c r="A93" s="29">
        <v>5002002001000020</v>
      </c>
      <c r="B93" s="29" t="s">
        <v>166</v>
      </c>
      <c r="C93" s="49">
        <v>-49951.83</v>
      </c>
      <c r="D93" s="32">
        <v>-49951.83</v>
      </c>
      <c r="E93" s="29"/>
      <c r="F93" s="29"/>
      <c r="G93" s="31">
        <v>-49951.83</v>
      </c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1:18" x14ac:dyDescent="0.25">
      <c r="A94" s="29">
        <v>5002003</v>
      </c>
      <c r="B94" s="29" t="s">
        <v>167</v>
      </c>
      <c r="C94" s="49">
        <v>-2109.5700000000002</v>
      </c>
      <c r="D94" s="31">
        <v>-1093.57</v>
      </c>
      <c r="E94" s="29"/>
      <c r="F94" s="29"/>
      <c r="G94" s="29"/>
      <c r="H94" s="29"/>
      <c r="I94" s="29"/>
      <c r="J94" s="29"/>
      <c r="K94" s="29"/>
      <c r="L94" s="29"/>
      <c r="M94" s="29"/>
      <c r="N94" s="31">
        <v>-1093.57</v>
      </c>
      <c r="O94" s="29"/>
      <c r="P94" s="29"/>
      <c r="Q94" s="29"/>
      <c r="R94" s="29"/>
    </row>
    <row r="95" spans="1:18" x14ac:dyDescent="0.25">
      <c r="A95" s="29">
        <v>500200300100</v>
      </c>
      <c r="B95" s="29" t="s">
        <v>167</v>
      </c>
      <c r="C95" s="51">
        <v>-2109.5700000000002</v>
      </c>
      <c r="D95" s="31">
        <v>-1093.57</v>
      </c>
      <c r="E95" s="29"/>
      <c r="F95" s="29"/>
      <c r="G95" s="29"/>
      <c r="H95" s="29"/>
      <c r="I95" s="29"/>
      <c r="J95" s="29"/>
      <c r="K95" s="29"/>
      <c r="L95" s="29"/>
      <c r="M95" s="29"/>
      <c r="N95" s="31">
        <v>-1093.57</v>
      </c>
      <c r="O95" s="29"/>
      <c r="P95" s="29"/>
      <c r="Q95" s="29"/>
      <c r="R95" s="29"/>
    </row>
    <row r="96" spans="1:18" x14ac:dyDescent="0.25">
      <c r="A96" s="29">
        <v>5002003001000040</v>
      </c>
      <c r="B96" s="29" t="s">
        <v>168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7" spans="1:18" x14ac:dyDescent="0.25">
      <c r="A97" s="29">
        <v>5002003001000040</v>
      </c>
      <c r="B97" s="29" t="s">
        <v>169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</row>
    <row r="98" spans="1:18" x14ac:dyDescent="0.25">
      <c r="A98" s="29">
        <v>5002003001000040</v>
      </c>
      <c r="B98" s="29" t="s">
        <v>170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</row>
    <row r="99" spans="1:18" x14ac:dyDescent="0.25">
      <c r="A99" s="29">
        <v>5002003001000050</v>
      </c>
      <c r="B99" s="29" t="s">
        <v>171</v>
      </c>
      <c r="C99" s="52">
        <v>-2109.5700000000002</v>
      </c>
      <c r="D99" s="32">
        <f>SUM(E99:R99)</f>
        <v>-2109.5700000000002</v>
      </c>
      <c r="E99" s="29"/>
      <c r="F99" s="29"/>
      <c r="G99" s="29"/>
      <c r="H99" s="29"/>
      <c r="I99" s="29"/>
      <c r="J99" s="29"/>
      <c r="K99" s="29"/>
      <c r="L99" s="29"/>
      <c r="M99" s="29"/>
      <c r="N99" s="49">
        <v>-2109.5700000000002</v>
      </c>
      <c r="O99" s="29"/>
      <c r="P99" s="29"/>
      <c r="Q99" s="29"/>
      <c r="R99" s="29"/>
    </row>
    <row r="100" spans="1:18" x14ac:dyDescent="0.25">
      <c r="A100" s="29">
        <v>5002004</v>
      </c>
      <c r="B100" s="29" t="s">
        <v>172</v>
      </c>
      <c r="C100" s="49">
        <v>-7043.18</v>
      </c>
      <c r="D100" s="32">
        <v>-7043.18</v>
      </c>
      <c r="E100" s="29">
        <v>-40</v>
      </c>
      <c r="F100" s="29"/>
      <c r="G100" s="29"/>
      <c r="H100" s="29">
        <v>18.3</v>
      </c>
      <c r="I100" s="29"/>
      <c r="J100" s="29"/>
      <c r="K100" s="29"/>
      <c r="L100" s="31">
        <v>-7224</v>
      </c>
      <c r="M100" s="29">
        <v>203.08</v>
      </c>
      <c r="N100" s="29"/>
      <c r="O100" s="29"/>
      <c r="P100" s="29">
        <v>-0.56000000000000005</v>
      </c>
      <c r="Q100" s="29"/>
      <c r="R100" s="29"/>
    </row>
    <row r="101" spans="1:18" x14ac:dyDescent="0.25">
      <c r="A101" s="29">
        <v>500200400100</v>
      </c>
      <c r="B101" s="29" t="s">
        <v>172</v>
      </c>
      <c r="C101" s="49">
        <v>-7043.18</v>
      </c>
      <c r="D101" s="32">
        <v>-7043.18</v>
      </c>
      <c r="E101" s="29">
        <v>-40</v>
      </c>
      <c r="F101" s="29"/>
      <c r="G101" s="29"/>
      <c r="H101" s="29">
        <v>18.3</v>
      </c>
      <c r="I101" s="29"/>
      <c r="J101" s="29"/>
      <c r="K101" s="29"/>
      <c r="L101" s="31">
        <v>-7224</v>
      </c>
      <c r="M101" s="29">
        <v>203.08</v>
      </c>
      <c r="N101" s="29"/>
      <c r="O101" s="29"/>
      <c r="P101" s="29">
        <v>-0.56000000000000005</v>
      </c>
      <c r="Q101" s="29"/>
      <c r="R101" s="29"/>
    </row>
    <row r="102" spans="1:18" x14ac:dyDescent="0.25">
      <c r="A102" s="29">
        <v>5002004001000020</v>
      </c>
      <c r="B102" s="29" t="s">
        <v>173</v>
      </c>
      <c r="C102" s="49">
        <v>-7042.62</v>
      </c>
      <c r="D102" s="32">
        <v>-7042.62</v>
      </c>
      <c r="E102" s="29">
        <v>-40</v>
      </c>
      <c r="F102" s="29"/>
      <c r="G102" s="29"/>
      <c r="H102" s="29">
        <v>18.3</v>
      </c>
      <c r="I102" s="29"/>
      <c r="J102" s="29"/>
      <c r="K102" s="29"/>
      <c r="L102" s="31">
        <v>-7224</v>
      </c>
      <c r="M102" s="29">
        <v>203.08</v>
      </c>
      <c r="N102" s="29"/>
      <c r="O102" s="29"/>
      <c r="P102" s="29"/>
      <c r="Q102" s="29"/>
      <c r="R102" s="29"/>
    </row>
    <row r="103" spans="1:18" x14ac:dyDescent="0.25">
      <c r="A103" s="29">
        <v>5002004001000030</v>
      </c>
      <c r="B103" s="29" t="s">
        <v>174</v>
      </c>
      <c r="C103">
        <v>-0.56000000000000005</v>
      </c>
      <c r="D103" s="33">
        <v>-0.56000000000000005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>
        <v>-0.56000000000000005</v>
      </c>
      <c r="Q103" s="29"/>
      <c r="R103" s="29"/>
    </row>
    <row r="104" spans="1:18" x14ac:dyDescent="0.25">
      <c r="A104" s="29">
        <v>5002005</v>
      </c>
      <c r="B104" s="29" t="s">
        <v>175</v>
      </c>
      <c r="D104" s="33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1:18" x14ac:dyDescent="0.25">
      <c r="A105" s="29">
        <v>500200500100</v>
      </c>
      <c r="B105" s="29" t="s">
        <v>175</v>
      </c>
      <c r="D105" s="33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1:18" x14ac:dyDescent="0.25">
      <c r="A106" s="29">
        <v>5002006</v>
      </c>
      <c r="B106" s="29" t="s">
        <v>176</v>
      </c>
      <c r="C106">
        <v>-101.97</v>
      </c>
      <c r="D106" s="33">
        <v>-101.97</v>
      </c>
      <c r="E106" s="29"/>
      <c r="F106" s="29"/>
      <c r="G106" s="29">
        <v>-0.6</v>
      </c>
      <c r="H106" s="29">
        <v>-1.05</v>
      </c>
      <c r="I106" s="29"/>
      <c r="J106" s="29"/>
      <c r="K106" s="29"/>
      <c r="L106" s="29">
        <v>-100.33</v>
      </c>
      <c r="M106" s="29">
        <v>0.01</v>
      </c>
      <c r="N106" s="29"/>
      <c r="O106" s="29"/>
      <c r="P106" s="29"/>
      <c r="Q106" s="29"/>
      <c r="R106" s="29"/>
    </row>
    <row r="107" spans="1:18" x14ac:dyDescent="0.25">
      <c r="A107" s="29">
        <v>500200600100</v>
      </c>
      <c r="B107" s="29" t="s">
        <v>177</v>
      </c>
      <c r="C107">
        <v>-101.97</v>
      </c>
      <c r="D107" s="33">
        <v>-101.97</v>
      </c>
      <c r="E107" s="29"/>
      <c r="F107" s="29"/>
      <c r="G107" s="29">
        <v>-0.6</v>
      </c>
      <c r="H107" s="29">
        <v>-1.05</v>
      </c>
      <c r="I107" s="29"/>
      <c r="J107" s="29"/>
      <c r="K107" s="29"/>
      <c r="L107" s="29">
        <v>-100.33</v>
      </c>
      <c r="M107" s="29">
        <v>0.01</v>
      </c>
      <c r="N107" s="29"/>
      <c r="O107" s="29"/>
      <c r="P107" s="29"/>
      <c r="Q107" s="29"/>
      <c r="R107" s="29"/>
    </row>
    <row r="108" spans="1:18" x14ac:dyDescent="0.25">
      <c r="A108" s="29">
        <v>5002006001000030</v>
      </c>
      <c r="B108" s="29" t="s">
        <v>14</v>
      </c>
      <c r="C108">
        <v>-101.97</v>
      </c>
      <c r="D108" s="33">
        <v>-101.97</v>
      </c>
      <c r="E108" s="29"/>
      <c r="F108" s="29"/>
      <c r="G108" s="29">
        <v>-0.6</v>
      </c>
      <c r="H108" s="29">
        <v>-1.05</v>
      </c>
      <c r="I108" s="29"/>
      <c r="J108" s="29"/>
      <c r="K108" s="29"/>
      <c r="L108" s="29">
        <v>-100.33</v>
      </c>
      <c r="M108" s="29">
        <v>0.01</v>
      </c>
      <c r="N108" s="29"/>
      <c r="O108" s="29"/>
      <c r="P108" s="29"/>
      <c r="Q108" s="29"/>
      <c r="R108" s="29"/>
    </row>
    <row r="109" spans="1:18" x14ac:dyDescent="0.25">
      <c r="A109" s="29">
        <v>500200600200</v>
      </c>
      <c r="B109" s="29" t="s">
        <v>178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1:18" x14ac:dyDescent="0.25">
      <c r="A110" s="29">
        <v>5002007</v>
      </c>
      <c r="B110" s="29" t="s">
        <v>179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1:18" x14ac:dyDescent="0.25">
      <c r="A111" s="29">
        <v>500200700100</v>
      </c>
      <c r="B111" s="29" t="s">
        <v>180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1:18" x14ac:dyDescent="0.25">
      <c r="A112" s="29">
        <v>500200700200</v>
      </c>
      <c r="B112" s="29" t="s">
        <v>181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1:18" x14ac:dyDescent="0.25">
      <c r="A113" s="29">
        <v>5002008</v>
      </c>
      <c r="B113" s="29" t="s">
        <v>182</v>
      </c>
      <c r="C113" s="49">
        <v>-3464202.41</v>
      </c>
      <c r="D113" s="31">
        <v>-3450754.34</v>
      </c>
      <c r="E113" s="31">
        <v>-8450</v>
      </c>
      <c r="F113" s="29"/>
      <c r="G113" s="29"/>
      <c r="H113" s="29"/>
      <c r="I113" s="29"/>
      <c r="J113" s="29"/>
      <c r="K113" s="29"/>
      <c r="L113" s="31">
        <v>-3441064.34</v>
      </c>
      <c r="M113" s="29">
        <v>-640</v>
      </c>
      <c r="N113" s="29">
        <v>-600</v>
      </c>
      <c r="O113" s="29"/>
      <c r="P113" s="29"/>
      <c r="Q113" s="29"/>
      <c r="R113" s="29"/>
    </row>
    <row r="114" spans="1:18" x14ac:dyDescent="0.25">
      <c r="A114" s="29">
        <v>500200800100</v>
      </c>
      <c r="B114" s="29" t="s">
        <v>182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1:18" x14ac:dyDescent="0.25">
      <c r="A115" s="29">
        <v>5002008001000010</v>
      </c>
      <c r="B115" s="29" t="s">
        <v>183</v>
      </c>
      <c r="C115" s="52">
        <v>-1899097</v>
      </c>
      <c r="D115" s="32">
        <f>SUM(E115:R115)</f>
        <v>-1899097</v>
      </c>
      <c r="E115" s="29"/>
      <c r="F115" s="29"/>
      <c r="G115" s="29"/>
      <c r="H115" s="29"/>
      <c r="I115" s="29"/>
      <c r="J115" s="29"/>
      <c r="K115" s="29"/>
      <c r="L115" s="31">
        <v>-1899097</v>
      </c>
      <c r="M115" s="29"/>
      <c r="N115" s="29"/>
      <c r="O115" s="29"/>
      <c r="P115" s="29"/>
      <c r="Q115" s="29"/>
      <c r="R115" s="29"/>
    </row>
    <row r="116" spans="1:18" x14ac:dyDescent="0.25">
      <c r="A116" s="29">
        <v>5002008001000010</v>
      </c>
      <c r="B116" s="29" t="s">
        <v>365</v>
      </c>
      <c r="C116" s="49">
        <v>-163450</v>
      </c>
      <c r="D116" s="32">
        <f t="shared" ref="D116:D117" si="0">SUM(E116:R116)</f>
        <v>-163450</v>
      </c>
      <c r="E116" s="29"/>
      <c r="F116" s="29"/>
      <c r="G116" s="29"/>
      <c r="H116" s="29"/>
      <c r="I116" s="29"/>
      <c r="J116" s="29"/>
      <c r="K116" s="29"/>
      <c r="L116" s="31">
        <v>-163450</v>
      </c>
      <c r="M116" s="29"/>
      <c r="N116" s="29"/>
      <c r="O116" s="29"/>
      <c r="P116" s="29"/>
      <c r="Q116" s="29"/>
      <c r="R116" s="29"/>
    </row>
    <row r="117" spans="1:18" x14ac:dyDescent="0.25">
      <c r="A117" s="29">
        <v>5002008001000020</v>
      </c>
      <c r="B117" s="29" t="s">
        <v>184</v>
      </c>
      <c r="C117" s="52">
        <v>-263660</v>
      </c>
      <c r="D117" s="32">
        <f t="shared" si="0"/>
        <v>-263660</v>
      </c>
      <c r="E117" s="29"/>
      <c r="F117" s="29"/>
      <c r="G117" s="29"/>
      <c r="H117" s="29"/>
      <c r="I117" s="29"/>
      <c r="J117" s="29"/>
      <c r="K117" s="29"/>
      <c r="L117" s="31">
        <v>-263660</v>
      </c>
      <c r="M117" s="29"/>
      <c r="N117" s="29"/>
      <c r="O117" s="29"/>
      <c r="P117" s="29"/>
      <c r="Q117" s="29"/>
      <c r="R117" s="29"/>
    </row>
    <row r="118" spans="1:18" x14ac:dyDescent="0.25">
      <c r="A118" s="29">
        <v>5002008001000040</v>
      </c>
      <c r="B118" s="29" t="s">
        <v>185</v>
      </c>
      <c r="D118" s="33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1:18" s="57" customFormat="1" x14ac:dyDescent="0.25">
      <c r="A119" s="55">
        <v>5002008001000040</v>
      </c>
      <c r="B119" s="55" t="s">
        <v>186</v>
      </c>
      <c r="C119" s="53">
        <v>1971</v>
      </c>
      <c r="D119" s="54">
        <v>1971</v>
      </c>
      <c r="E119" s="55"/>
      <c r="F119" s="55"/>
      <c r="G119" s="55"/>
      <c r="H119" s="55"/>
      <c r="I119" s="55"/>
      <c r="J119" s="55"/>
      <c r="K119" s="55"/>
      <c r="L119" s="54">
        <v>1971</v>
      </c>
      <c r="M119" s="55"/>
      <c r="N119" s="55"/>
      <c r="O119" s="55"/>
      <c r="P119" s="55"/>
      <c r="Q119" s="55"/>
      <c r="R119" s="55"/>
    </row>
    <row r="120" spans="1:18" x14ac:dyDescent="0.25">
      <c r="A120" s="29">
        <v>5002008001000050</v>
      </c>
      <c r="B120" s="29" t="s">
        <v>187</v>
      </c>
      <c r="C120" s="52">
        <v>-3097</v>
      </c>
      <c r="D120" s="32">
        <f t="shared" ref="D120:D127" si="1">SUM(E120:R120)</f>
        <v>-3097</v>
      </c>
      <c r="E120" s="29">
        <v>-60</v>
      </c>
      <c r="F120" s="29"/>
      <c r="G120" s="29"/>
      <c r="H120" s="29"/>
      <c r="I120" s="29"/>
      <c r="J120" s="29"/>
      <c r="K120" s="29"/>
      <c r="L120" s="31">
        <v>-2397</v>
      </c>
      <c r="M120" s="29">
        <v>-40</v>
      </c>
      <c r="N120" s="29">
        <v>-600</v>
      </c>
      <c r="O120" s="29"/>
      <c r="P120" s="29"/>
    </row>
    <row r="121" spans="1:18" x14ac:dyDescent="0.25">
      <c r="A121" s="29">
        <v>5002008001000050</v>
      </c>
      <c r="B121" s="29" t="s">
        <v>188</v>
      </c>
      <c r="C121" s="52">
        <v>-8990</v>
      </c>
      <c r="D121" s="32">
        <f t="shared" si="1"/>
        <v>-8990</v>
      </c>
      <c r="E121" s="31">
        <f>-8390-600</f>
        <v>-8990</v>
      </c>
      <c r="F121" s="29"/>
      <c r="G121" s="29"/>
      <c r="H121" s="29"/>
      <c r="I121" s="29"/>
      <c r="J121" s="29"/>
      <c r="K121" s="29"/>
      <c r="L121" s="29"/>
      <c r="M121" s="55"/>
      <c r="N121" s="29"/>
      <c r="O121" s="29"/>
      <c r="P121" s="29"/>
    </row>
    <row r="122" spans="1:18" x14ac:dyDescent="0.25">
      <c r="A122" s="29">
        <v>5002008001000060</v>
      </c>
      <c r="B122" s="29" t="s">
        <v>189</v>
      </c>
      <c r="C122" s="52">
        <v>-536917</v>
      </c>
      <c r="D122" s="32">
        <f t="shared" si="1"/>
        <v>-536917</v>
      </c>
      <c r="E122" s="29"/>
      <c r="F122" s="29"/>
      <c r="G122" s="29"/>
      <c r="H122" s="29"/>
      <c r="I122" s="29"/>
      <c r="J122" s="29"/>
      <c r="K122" s="29"/>
      <c r="L122" s="49">
        <v>-536917</v>
      </c>
      <c r="M122" s="29"/>
      <c r="N122" s="29"/>
      <c r="O122" s="29"/>
      <c r="P122" s="29"/>
      <c r="Q122" s="58"/>
      <c r="R122" s="29"/>
    </row>
    <row r="123" spans="1:18" x14ac:dyDescent="0.25">
      <c r="A123" s="29">
        <v>5002008001000060</v>
      </c>
      <c r="B123" s="29" t="s">
        <v>190</v>
      </c>
      <c r="C123" s="49">
        <v>-14116.5</v>
      </c>
      <c r="D123" s="32">
        <f t="shared" si="1"/>
        <v>-14116.5</v>
      </c>
      <c r="E123" s="29"/>
      <c r="F123" s="29"/>
      <c r="G123" s="29"/>
      <c r="H123" s="29"/>
      <c r="I123" s="29"/>
      <c r="J123" s="29"/>
      <c r="K123" s="29"/>
      <c r="L123" s="31">
        <v>-14116.5</v>
      </c>
      <c r="M123" s="29"/>
      <c r="N123" s="29"/>
      <c r="O123" s="29"/>
      <c r="P123" s="29"/>
      <c r="Q123" s="29"/>
      <c r="R123" s="29"/>
    </row>
    <row r="124" spans="1:18" x14ac:dyDescent="0.25">
      <c r="A124" s="29">
        <v>5002008001000060</v>
      </c>
      <c r="B124" s="29" t="s">
        <v>191</v>
      </c>
      <c r="D124" s="32">
        <f t="shared" si="1"/>
        <v>0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1:18" x14ac:dyDescent="0.25">
      <c r="A125" s="29">
        <v>5002008001000070</v>
      </c>
      <c r="B125" s="29" t="s">
        <v>192</v>
      </c>
      <c r="C125" s="49">
        <v>-408975.86</v>
      </c>
      <c r="D125" s="32">
        <f t="shared" si="1"/>
        <v>-408597.61</v>
      </c>
      <c r="E125" s="29"/>
      <c r="F125" s="29"/>
      <c r="G125" s="29"/>
      <c r="H125" s="29"/>
      <c r="I125" s="29"/>
      <c r="J125" s="29"/>
      <c r="K125" s="29"/>
      <c r="L125" s="31">
        <v>-408597.61</v>
      </c>
      <c r="M125" s="29"/>
      <c r="N125" s="29"/>
      <c r="O125" s="29"/>
      <c r="P125" s="29"/>
      <c r="Q125" s="29"/>
      <c r="R125" s="29"/>
    </row>
    <row r="126" spans="1:18" x14ac:dyDescent="0.25">
      <c r="A126" s="29">
        <v>5002008001000080</v>
      </c>
      <c r="B126" s="29" t="s">
        <v>193</v>
      </c>
      <c r="C126" s="52">
        <v>-146870.04999999999</v>
      </c>
      <c r="D126" s="32">
        <f t="shared" si="1"/>
        <v>-146870.04999999999</v>
      </c>
      <c r="E126" s="29"/>
      <c r="F126" s="29"/>
      <c r="G126" s="29"/>
      <c r="H126" s="29"/>
      <c r="I126" s="29"/>
      <c r="J126" s="29"/>
      <c r="K126" s="29"/>
      <c r="L126" s="49">
        <v>-146870.04999999999</v>
      </c>
      <c r="M126" s="29"/>
      <c r="N126" s="29"/>
      <c r="O126" s="29"/>
      <c r="P126" s="29"/>
      <c r="Q126" s="29"/>
      <c r="R126" s="29"/>
    </row>
    <row r="127" spans="1:18" x14ac:dyDescent="0.25">
      <c r="A127" s="29">
        <v>5002008001000100</v>
      </c>
      <c r="B127" s="29" t="s">
        <v>194</v>
      </c>
      <c r="C127" s="49">
        <v>-21000</v>
      </c>
      <c r="D127" s="32">
        <f t="shared" si="1"/>
        <v>-21000</v>
      </c>
      <c r="E127" s="29"/>
      <c r="F127" s="29"/>
      <c r="G127" s="29"/>
      <c r="H127" s="29"/>
      <c r="I127" s="29"/>
      <c r="J127" s="29"/>
      <c r="K127" s="29"/>
      <c r="L127" s="31">
        <v>-21000</v>
      </c>
      <c r="M127" s="29"/>
      <c r="N127" s="29"/>
      <c r="O127" s="29"/>
      <c r="P127" s="29"/>
      <c r="Q127" s="29"/>
      <c r="R127" s="29"/>
    </row>
    <row r="128" spans="1:18" x14ac:dyDescent="0.25">
      <c r="A128" s="29">
        <v>6</v>
      </c>
      <c r="B128" s="29" t="s">
        <v>21</v>
      </c>
      <c r="C128" s="49">
        <v>7735993.1699999999</v>
      </c>
      <c r="D128" s="31">
        <v>7634803.8499999996</v>
      </c>
      <c r="E128" s="31">
        <v>47644.12</v>
      </c>
      <c r="F128" s="31">
        <v>4313.8</v>
      </c>
      <c r="G128" s="31">
        <v>138449.85</v>
      </c>
      <c r="H128" s="31">
        <v>2945373.87</v>
      </c>
      <c r="I128" s="29"/>
      <c r="J128" s="29"/>
      <c r="K128" s="31">
        <v>143550.16</v>
      </c>
      <c r="L128" s="31">
        <v>2178756.1</v>
      </c>
      <c r="M128" s="31">
        <v>1000144.12</v>
      </c>
      <c r="N128" s="31">
        <v>354613.51</v>
      </c>
      <c r="O128" s="31">
        <v>530408.56000000006</v>
      </c>
      <c r="P128" s="31">
        <v>207291.14</v>
      </c>
      <c r="Q128" s="29"/>
      <c r="R128" s="31">
        <v>84258.62</v>
      </c>
    </row>
    <row r="129" spans="1:18" x14ac:dyDescent="0.25">
      <c r="A129" s="29">
        <v>6001</v>
      </c>
      <c r="B129" s="29" t="s">
        <v>22</v>
      </c>
      <c r="C129" s="49">
        <v>7632188.6500000004</v>
      </c>
      <c r="D129" s="31">
        <v>7530999.3300000001</v>
      </c>
      <c r="E129" s="31">
        <v>47644.12</v>
      </c>
      <c r="F129" s="31">
        <v>4313.8</v>
      </c>
      <c r="G129" s="31">
        <v>138449.85</v>
      </c>
      <c r="H129" s="31">
        <v>2945373.58</v>
      </c>
      <c r="I129" s="29"/>
      <c r="J129" s="29"/>
      <c r="K129" s="31">
        <v>143550.16</v>
      </c>
      <c r="L129" s="31">
        <v>2178756.1</v>
      </c>
      <c r="M129" s="31">
        <v>896339.89</v>
      </c>
      <c r="N129" s="31">
        <v>354613.51</v>
      </c>
      <c r="O129" s="31">
        <v>530408.56000000006</v>
      </c>
      <c r="P129" s="31">
        <v>207291.14</v>
      </c>
      <c r="Q129" s="29"/>
      <c r="R129" s="31">
        <v>84258.62</v>
      </c>
    </row>
    <row r="130" spans="1:18" x14ac:dyDescent="0.25">
      <c r="A130" s="29">
        <v>6001001</v>
      </c>
      <c r="B130" s="29" t="s">
        <v>195</v>
      </c>
      <c r="C130" s="49">
        <v>1129517.53</v>
      </c>
      <c r="D130" s="31">
        <v>1111479.56</v>
      </c>
      <c r="E130" s="31">
        <v>2553.91</v>
      </c>
      <c r="F130" s="29"/>
      <c r="G130" s="31">
        <v>2471.6999999999998</v>
      </c>
      <c r="H130" s="31">
        <v>283231.67</v>
      </c>
      <c r="I130" s="29"/>
      <c r="J130" s="29"/>
      <c r="K130" s="29">
        <v>876.09</v>
      </c>
      <c r="L130" s="31">
        <v>606530.02</v>
      </c>
      <c r="M130" s="31">
        <v>34114.67</v>
      </c>
      <c r="N130" s="31">
        <v>6921.77</v>
      </c>
      <c r="O130" s="29">
        <v>26.3</v>
      </c>
      <c r="P130" s="31">
        <v>174157.44</v>
      </c>
      <c r="Q130" s="29"/>
      <c r="R130" s="29">
        <v>595.99</v>
      </c>
    </row>
    <row r="131" spans="1:18" x14ac:dyDescent="0.25">
      <c r="A131" s="29">
        <v>600100100100</v>
      </c>
      <c r="B131" s="29" t="s">
        <v>196</v>
      </c>
      <c r="C131" s="49">
        <v>1129517.53</v>
      </c>
      <c r="D131" s="31">
        <v>1111479.56</v>
      </c>
      <c r="E131" s="31">
        <v>2553.91</v>
      </c>
      <c r="F131" s="29"/>
      <c r="G131" s="31">
        <v>2471.6999999999998</v>
      </c>
      <c r="H131" s="31">
        <v>283231.67</v>
      </c>
      <c r="I131" s="29"/>
      <c r="J131" s="29"/>
      <c r="K131" s="29">
        <v>876.09</v>
      </c>
      <c r="L131" s="31">
        <v>606530.02</v>
      </c>
      <c r="M131" s="31">
        <v>34114.67</v>
      </c>
      <c r="N131" s="31">
        <v>6921.77</v>
      </c>
      <c r="O131" s="29">
        <v>26.3</v>
      </c>
      <c r="P131" s="31">
        <v>174157.44</v>
      </c>
      <c r="Q131" s="29"/>
      <c r="R131" s="29">
        <v>595.99</v>
      </c>
    </row>
    <row r="132" spans="1:18" x14ac:dyDescent="0.25">
      <c r="A132" s="29">
        <v>6001001001000010</v>
      </c>
      <c r="B132" s="29" t="s">
        <v>23</v>
      </c>
      <c r="C132" s="52">
        <v>7523.85</v>
      </c>
      <c r="D132" s="32">
        <f t="shared" ref="D132:D154" si="2">SUM(E132:R132)</f>
        <v>7523.85</v>
      </c>
      <c r="E132" s="29"/>
      <c r="F132" s="29"/>
      <c r="G132" s="29"/>
      <c r="H132" s="31">
        <v>1195.31</v>
      </c>
      <c r="I132" s="29"/>
      <c r="J132" s="29"/>
      <c r="K132" s="29"/>
      <c r="L132" s="31">
        <v>1620.21</v>
      </c>
      <c r="M132" s="31">
        <v>4320.59</v>
      </c>
      <c r="N132" s="29">
        <v>20.67</v>
      </c>
      <c r="O132" s="29">
        <v>26.3</v>
      </c>
      <c r="P132" s="29">
        <v>39.9</v>
      </c>
      <c r="Q132" s="29"/>
      <c r="R132" s="29">
        <v>300.87</v>
      </c>
    </row>
    <row r="133" spans="1:18" x14ac:dyDescent="0.25">
      <c r="A133" s="29">
        <v>6001001001000020</v>
      </c>
      <c r="B133" s="29" t="s">
        <v>24</v>
      </c>
      <c r="C133" s="52">
        <v>4236.3</v>
      </c>
      <c r="D133" s="32">
        <f t="shared" si="2"/>
        <v>4236.3</v>
      </c>
      <c r="E133" s="29"/>
      <c r="F133" s="29"/>
      <c r="G133" s="29"/>
      <c r="H133" s="29">
        <v>472.19</v>
      </c>
      <c r="I133" s="29"/>
      <c r="J133" s="29"/>
      <c r="K133" s="29">
        <v>883.28</v>
      </c>
      <c r="L133" s="29">
        <v>768.58</v>
      </c>
      <c r="M133" s="31">
        <v>1845.07</v>
      </c>
      <c r="N133" s="29"/>
      <c r="O133" s="29"/>
      <c r="P133" s="29"/>
      <c r="Q133" s="29"/>
      <c r="R133" s="29">
        <v>267.18</v>
      </c>
    </row>
    <row r="134" spans="1:18" x14ac:dyDescent="0.25">
      <c r="A134" s="29">
        <v>6001001001000020</v>
      </c>
      <c r="B134" s="29" t="s">
        <v>197</v>
      </c>
      <c r="C134" s="49">
        <v>41265.019999999997</v>
      </c>
      <c r="D134" s="32">
        <f t="shared" si="2"/>
        <v>41265.020000000004</v>
      </c>
      <c r="E134" s="29">
        <v>623.99</v>
      </c>
      <c r="F134" s="29"/>
      <c r="G134" s="31">
        <v>2471.6999999999998</v>
      </c>
      <c r="H134" s="31">
        <v>8052</v>
      </c>
      <c r="I134" s="29"/>
      <c r="J134" s="29"/>
      <c r="K134" s="29">
        <v>90.04</v>
      </c>
      <c r="L134" s="31">
        <v>4520.71</v>
      </c>
      <c r="M134" s="31">
        <v>19988.64</v>
      </c>
      <c r="N134" s="31">
        <v>5490</v>
      </c>
      <c r="O134" s="29"/>
      <c r="P134" s="29"/>
      <c r="Q134" s="29"/>
      <c r="R134" s="29">
        <v>27.94</v>
      </c>
    </row>
    <row r="135" spans="1:18" x14ac:dyDescent="0.25">
      <c r="A135" s="29">
        <v>6001001001000050</v>
      </c>
      <c r="B135" s="29" t="s">
        <v>198</v>
      </c>
      <c r="C135" s="49">
        <v>1645.89</v>
      </c>
      <c r="D135" s="32">
        <f t="shared" si="2"/>
        <v>1645.8899999999999</v>
      </c>
      <c r="E135" s="29"/>
      <c r="F135" s="29"/>
      <c r="G135" s="29"/>
      <c r="H135" s="29">
        <v>517.05999999999995</v>
      </c>
      <c r="I135" s="29"/>
      <c r="J135" s="29"/>
      <c r="K135" s="29"/>
      <c r="L135" s="31">
        <v>1097.83</v>
      </c>
      <c r="M135" s="29"/>
      <c r="N135" s="29">
        <v>31</v>
      </c>
      <c r="O135" s="29"/>
      <c r="P135" s="29"/>
      <c r="Q135" s="29"/>
      <c r="R135" s="29"/>
    </row>
    <row r="136" spans="1:18" x14ac:dyDescent="0.25">
      <c r="A136" s="29">
        <v>6001001001000060</v>
      </c>
      <c r="B136" s="29" t="s">
        <v>199</v>
      </c>
      <c r="C136" s="49">
        <v>28557.86</v>
      </c>
      <c r="D136" s="32">
        <f t="shared" si="2"/>
        <v>28557.86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1">
        <v>28557.86</v>
      </c>
      <c r="Q136" s="29"/>
      <c r="R136" s="29"/>
    </row>
    <row r="137" spans="1:18" x14ac:dyDescent="0.25">
      <c r="A137" s="29">
        <v>6001001001000090</v>
      </c>
      <c r="B137" s="29" t="s">
        <v>200</v>
      </c>
      <c r="C137" s="52">
        <v>12110.28</v>
      </c>
      <c r="D137" s="32">
        <f t="shared" si="2"/>
        <v>12110.279999999999</v>
      </c>
      <c r="E137" s="31">
        <v>1115.8</v>
      </c>
      <c r="F137" s="29"/>
      <c r="G137" s="29"/>
      <c r="H137" s="29"/>
      <c r="I137" s="29"/>
      <c r="J137" s="29"/>
      <c r="K137" s="29"/>
      <c r="L137" s="31">
        <v>10994.48</v>
      </c>
      <c r="M137" s="29"/>
      <c r="N137" s="29"/>
      <c r="O137" s="29"/>
      <c r="P137" s="29"/>
      <c r="Q137" s="29"/>
      <c r="R137" s="29"/>
    </row>
    <row r="138" spans="1:18" x14ac:dyDescent="0.25">
      <c r="A138" s="29">
        <v>6001001001000090</v>
      </c>
      <c r="B138" s="29" t="s">
        <v>201</v>
      </c>
      <c r="C138" s="49">
        <v>3026.76</v>
      </c>
      <c r="D138" s="32">
        <f t="shared" si="2"/>
        <v>3026.76</v>
      </c>
      <c r="E138" s="29"/>
      <c r="F138" s="29"/>
      <c r="G138" s="29"/>
      <c r="H138" s="31">
        <v>3026.76</v>
      </c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1:18" ht="14.45" x14ac:dyDescent="0.3">
      <c r="A139" s="29">
        <v>6001001001000130</v>
      </c>
      <c r="B139" s="29" t="s">
        <v>202</v>
      </c>
      <c r="C139" s="52">
        <v>191549.47</v>
      </c>
      <c r="D139" s="32">
        <f t="shared" si="2"/>
        <v>191549.47</v>
      </c>
      <c r="E139" s="29"/>
      <c r="F139" s="29"/>
      <c r="G139" s="29"/>
      <c r="H139" s="31">
        <v>179865.51</v>
      </c>
      <c r="I139" s="29"/>
      <c r="J139" s="29"/>
      <c r="K139" s="29"/>
      <c r="L139" s="31">
        <v>4783.96</v>
      </c>
      <c r="M139" s="31">
        <v>6900</v>
      </c>
      <c r="N139" s="29"/>
      <c r="O139" s="29"/>
      <c r="P139" s="29"/>
      <c r="Q139" s="29"/>
      <c r="R139" s="29"/>
    </row>
    <row r="140" spans="1:18" ht="14.45" x14ac:dyDescent="0.3">
      <c r="A140" s="29">
        <v>6001001001000130</v>
      </c>
      <c r="B140" s="29" t="s">
        <v>203</v>
      </c>
      <c r="C140" s="52">
        <v>52367.33</v>
      </c>
      <c r="D140" s="32">
        <f t="shared" si="2"/>
        <v>52367.33</v>
      </c>
      <c r="E140" s="29"/>
      <c r="F140" s="29"/>
      <c r="G140" s="29"/>
      <c r="H140" s="31">
        <v>52337.54</v>
      </c>
      <c r="I140" s="29"/>
      <c r="J140" s="29"/>
      <c r="K140" s="29"/>
      <c r="L140" s="29">
        <v>29.79</v>
      </c>
      <c r="M140" s="29"/>
      <c r="N140" s="29"/>
      <c r="O140" s="29"/>
      <c r="P140" s="29"/>
      <c r="Q140" s="29"/>
      <c r="R140" s="29"/>
    </row>
    <row r="141" spans="1:18" ht="14.45" x14ac:dyDescent="0.3">
      <c r="A141" s="29">
        <v>6001001001000140</v>
      </c>
      <c r="B141" s="29" t="s">
        <v>25</v>
      </c>
      <c r="C141">
        <v>-4.7699999999999996</v>
      </c>
      <c r="D141" s="32">
        <f t="shared" si="2"/>
        <v>-4.7699999999999996</v>
      </c>
      <c r="E141" s="29"/>
      <c r="F141" s="29"/>
      <c r="G141" s="29"/>
      <c r="H141" s="29">
        <v>-4.96</v>
      </c>
      <c r="I141" s="29"/>
      <c r="J141" s="29"/>
      <c r="K141" s="29"/>
      <c r="L141" s="29"/>
      <c r="M141" s="29">
        <v>0.19</v>
      </c>
      <c r="N141" s="29"/>
      <c r="O141" s="29"/>
      <c r="P141" s="29"/>
      <c r="Q141" s="29"/>
      <c r="R141" s="29"/>
    </row>
    <row r="142" spans="1:18" x14ac:dyDescent="0.25">
      <c r="A142" s="29">
        <v>6001001001000140</v>
      </c>
      <c r="B142" s="29" t="s">
        <v>204</v>
      </c>
      <c r="C142" s="49">
        <v>466288.25</v>
      </c>
      <c r="D142" s="32">
        <f t="shared" si="2"/>
        <v>466288.25</v>
      </c>
      <c r="E142" s="29"/>
      <c r="F142" s="29"/>
      <c r="G142" s="29"/>
      <c r="H142" s="29"/>
      <c r="I142" s="29"/>
      <c r="J142" s="29"/>
      <c r="K142" s="29"/>
      <c r="L142" s="31">
        <v>466288.25</v>
      </c>
      <c r="M142" s="29"/>
      <c r="N142" s="29"/>
      <c r="O142" s="29"/>
      <c r="P142" s="29"/>
      <c r="Q142" s="29"/>
      <c r="R142" s="29"/>
    </row>
    <row r="143" spans="1:18" x14ac:dyDescent="0.25">
      <c r="A143" s="29">
        <v>6001001001000140</v>
      </c>
      <c r="B143" s="29" t="s">
        <v>205</v>
      </c>
      <c r="C143" s="49">
        <v>53696.5</v>
      </c>
      <c r="D143" s="32">
        <f t="shared" si="2"/>
        <v>53696.5</v>
      </c>
      <c r="E143" s="29"/>
      <c r="F143" s="29"/>
      <c r="G143" s="29"/>
      <c r="H143" s="29"/>
      <c r="I143" s="29"/>
      <c r="J143" s="29"/>
      <c r="K143" s="29"/>
      <c r="L143" s="31">
        <v>53696.5</v>
      </c>
      <c r="M143" s="29"/>
      <c r="N143" s="29"/>
      <c r="O143" s="29"/>
      <c r="P143" s="29"/>
      <c r="Q143" s="29"/>
      <c r="R143" s="29"/>
    </row>
    <row r="144" spans="1:18" x14ac:dyDescent="0.25">
      <c r="A144" s="29">
        <v>6001001001000140</v>
      </c>
      <c r="B144" s="29" t="s">
        <v>206</v>
      </c>
      <c r="C144" s="49">
        <v>45635</v>
      </c>
      <c r="D144" s="32">
        <f t="shared" si="2"/>
        <v>45635</v>
      </c>
      <c r="E144" s="29"/>
      <c r="F144" s="29"/>
      <c r="G144" s="29"/>
      <c r="H144" s="29"/>
      <c r="I144" s="29"/>
      <c r="J144" s="29"/>
      <c r="K144" s="29"/>
      <c r="L144" s="31">
        <v>45635</v>
      </c>
      <c r="M144" s="29"/>
      <c r="N144" s="29"/>
      <c r="O144" s="29"/>
      <c r="P144" s="29"/>
      <c r="Q144" s="29"/>
      <c r="R144" s="29"/>
    </row>
    <row r="145" spans="1:18" x14ac:dyDescent="0.25">
      <c r="A145" s="29">
        <v>6001001001000160</v>
      </c>
      <c r="B145" s="29" t="s">
        <v>207</v>
      </c>
      <c r="C145">
        <v>160.54</v>
      </c>
      <c r="D145" s="32">
        <f t="shared" si="2"/>
        <v>160.54</v>
      </c>
      <c r="E145" s="29"/>
      <c r="F145" s="29"/>
      <c r="G145" s="29"/>
      <c r="H145" s="29">
        <v>8.94</v>
      </c>
      <c r="I145" s="29"/>
      <c r="J145" s="29"/>
      <c r="K145" s="29"/>
      <c r="L145" s="29">
        <v>151.6</v>
      </c>
      <c r="M145" s="29"/>
      <c r="N145" s="29"/>
      <c r="O145" s="29"/>
      <c r="P145" s="29"/>
      <c r="Q145" s="29"/>
      <c r="R145" s="29"/>
    </row>
    <row r="146" spans="1:18" x14ac:dyDescent="0.25">
      <c r="A146" s="29">
        <v>6001001001000160</v>
      </c>
      <c r="B146" s="29" t="s">
        <v>208</v>
      </c>
      <c r="D146" s="32">
        <f t="shared" si="2"/>
        <v>0</v>
      </c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1:18" x14ac:dyDescent="0.25">
      <c r="A147" s="29">
        <v>6001001001000160</v>
      </c>
      <c r="B147" s="29" t="s">
        <v>209</v>
      </c>
      <c r="C147">
        <v>143.63999999999999</v>
      </c>
      <c r="D147" s="32">
        <f t="shared" si="2"/>
        <v>143.63999999999999</v>
      </c>
      <c r="E147" s="29"/>
      <c r="F147" s="29"/>
      <c r="G147" s="29"/>
      <c r="H147" s="29">
        <v>143.63999999999999</v>
      </c>
      <c r="I147" s="29"/>
      <c r="J147" s="29"/>
      <c r="K147" s="29"/>
      <c r="L147" s="29"/>
      <c r="M147" s="29"/>
      <c r="N147" s="29"/>
      <c r="O147" s="29"/>
      <c r="P147" s="29"/>
      <c r="Q147" s="29"/>
      <c r="R147" s="29"/>
    </row>
    <row r="148" spans="1:18" x14ac:dyDescent="0.25">
      <c r="A148" s="29">
        <v>6001001001000160</v>
      </c>
      <c r="B148" s="29" t="s">
        <v>210</v>
      </c>
      <c r="C148" s="49">
        <v>7111.4</v>
      </c>
      <c r="D148" s="32">
        <f t="shared" si="2"/>
        <v>7111.4</v>
      </c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1">
        <v>7111.4</v>
      </c>
      <c r="Q148" s="29"/>
      <c r="R148" s="29"/>
    </row>
    <row r="149" spans="1:18" x14ac:dyDescent="0.25">
      <c r="A149" s="29">
        <v>6001001001000160</v>
      </c>
      <c r="B149" s="29" t="s">
        <v>211</v>
      </c>
      <c r="C149" s="52">
        <v>12118.22</v>
      </c>
      <c r="D149" s="32">
        <f t="shared" si="2"/>
        <v>12118.22</v>
      </c>
      <c r="E149" s="29">
        <v>814.12</v>
      </c>
      <c r="F149" s="29"/>
      <c r="G149" s="29"/>
      <c r="H149" s="31">
        <v>8235.1299999999992</v>
      </c>
      <c r="I149" s="29"/>
      <c r="J149" s="29"/>
      <c r="K149" s="29">
        <v>385.37</v>
      </c>
      <c r="L149" s="29">
        <v>672.39</v>
      </c>
      <c r="M149" s="29">
        <v>322.81</v>
      </c>
      <c r="N149" s="29"/>
      <c r="O149" s="29"/>
      <c r="P149" s="31">
        <v>1688.4</v>
      </c>
      <c r="Q149" s="29"/>
      <c r="R149" s="29"/>
    </row>
    <row r="150" spans="1:18" x14ac:dyDescent="0.25">
      <c r="A150" s="29">
        <v>6001001001000160</v>
      </c>
      <c r="B150" s="29" t="s">
        <v>212</v>
      </c>
      <c r="C150" s="52">
        <v>8305.4699999999993</v>
      </c>
      <c r="D150" s="32">
        <f t="shared" si="2"/>
        <v>8305.4699999999993</v>
      </c>
      <c r="E150" s="29"/>
      <c r="F150" s="29"/>
      <c r="G150" s="29"/>
      <c r="H150" s="31">
        <v>4139.63</v>
      </c>
      <c r="I150" s="29"/>
      <c r="J150" s="29"/>
      <c r="K150" s="29"/>
      <c r="L150" s="31">
        <v>3479.24</v>
      </c>
      <c r="M150" s="29"/>
      <c r="N150" s="29">
        <v>629</v>
      </c>
      <c r="O150" s="29"/>
      <c r="P150" s="29">
        <v>57.6</v>
      </c>
      <c r="Q150" s="29"/>
      <c r="R150" s="29"/>
    </row>
    <row r="151" spans="1:18" x14ac:dyDescent="0.25">
      <c r="A151" s="29">
        <v>6001001001000160</v>
      </c>
      <c r="B151" s="29" t="s">
        <v>213</v>
      </c>
      <c r="C151" s="52">
        <v>146521.26</v>
      </c>
      <c r="D151" s="32">
        <f t="shared" si="2"/>
        <v>146521.26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1">
        <v>146521.26</v>
      </c>
      <c r="Q151" s="29"/>
      <c r="R151" s="29"/>
    </row>
    <row r="152" spans="1:18" x14ac:dyDescent="0.25">
      <c r="A152" s="29">
        <v>6001001001000160</v>
      </c>
      <c r="B152" s="29" t="s">
        <v>214</v>
      </c>
      <c r="D152" s="32">
        <f t="shared" si="2"/>
        <v>0</v>
      </c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1:18" x14ac:dyDescent="0.25">
      <c r="A153" s="29">
        <v>6001001001000200</v>
      </c>
      <c r="B153" s="29" t="s">
        <v>215</v>
      </c>
      <c r="C153" s="52">
        <v>43000.72</v>
      </c>
      <c r="D153" s="32">
        <f t="shared" si="2"/>
        <v>43000.719999999994</v>
      </c>
      <c r="E153" s="29"/>
      <c r="F153" s="29"/>
      <c r="G153" s="29"/>
      <c r="H153" s="31">
        <v>29640.61</v>
      </c>
      <c r="I153" s="29"/>
      <c r="J153" s="29"/>
      <c r="K153" s="29">
        <v>209.8</v>
      </c>
      <c r="L153" s="31">
        <v>11320.68</v>
      </c>
      <c r="M153" s="29">
        <v>801.03</v>
      </c>
      <c r="N153" s="29">
        <v>751.1</v>
      </c>
      <c r="O153" s="29"/>
      <c r="P153" s="29">
        <v>277.5</v>
      </c>
      <c r="Q153" s="29"/>
      <c r="R153" s="29"/>
    </row>
    <row r="154" spans="1:18" x14ac:dyDescent="0.25">
      <c r="A154" s="29">
        <v>6001001001000200</v>
      </c>
      <c r="B154" s="29" t="s">
        <v>216</v>
      </c>
      <c r="C154" s="52">
        <v>4258.54</v>
      </c>
      <c r="D154" s="32">
        <f t="shared" si="2"/>
        <v>4258.5400000000009</v>
      </c>
      <c r="E154" s="29"/>
      <c r="F154" s="29"/>
      <c r="G154" s="29"/>
      <c r="H154" s="31">
        <v>1028.6300000000001</v>
      </c>
      <c r="I154" s="29"/>
      <c r="J154" s="29"/>
      <c r="K154" s="29">
        <v>190.88</v>
      </c>
      <c r="L154" s="31">
        <v>3038.03</v>
      </c>
      <c r="M154" s="29">
        <v>1</v>
      </c>
      <c r="N154" s="29"/>
      <c r="O154" s="29"/>
      <c r="P154" s="29"/>
      <c r="Q154" s="29"/>
      <c r="R154" s="29"/>
    </row>
    <row r="155" spans="1:18" x14ac:dyDescent="0.25">
      <c r="A155" s="29">
        <v>6001002</v>
      </c>
      <c r="B155" s="29" t="s">
        <v>217</v>
      </c>
      <c r="C155" s="49">
        <v>4557896.96</v>
      </c>
      <c r="D155" s="31">
        <v>4501078.38</v>
      </c>
      <c r="E155" s="31">
        <v>40325.1</v>
      </c>
      <c r="F155" s="31">
        <v>4313.8</v>
      </c>
      <c r="G155" s="31">
        <v>104856.2</v>
      </c>
      <c r="H155" s="31">
        <v>2472949.79</v>
      </c>
      <c r="I155" s="29"/>
      <c r="J155" s="29"/>
      <c r="K155" s="31">
        <v>17339.14</v>
      </c>
      <c r="L155" s="31">
        <v>633253.19999999995</v>
      </c>
      <c r="M155" s="31">
        <v>505460.31</v>
      </c>
      <c r="N155" s="31">
        <v>175792.94</v>
      </c>
      <c r="O155" s="31">
        <v>512446.46</v>
      </c>
      <c r="P155" s="31">
        <v>32979.089999999997</v>
      </c>
      <c r="Q155" s="29"/>
      <c r="R155" s="31">
        <v>1362.35</v>
      </c>
    </row>
    <row r="156" spans="1:18" x14ac:dyDescent="0.25">
      <c r="A156" s="29">
        <v>600100200100</v>
      </c>
      <c r="B156" s="29" t="s">
        <v>26</v>
      </c>
      <c r="C156" s="49">
        <v>2053578.45</v>
      </c>
      <c r="D156" s="31">
        <v>2027411.97</v>
      </c>
      <c r="E156" s="31">
        <v>8357.9599999999991</v>
      </c>
      <c r="F156" s="31">
        <v>2750</v>
      </c>
      <c r="G156" s="31">
        <v>40551.1</v>
      </c>
      <c r="H156" s="31">
        <v>1683392.83</v>
      </c>
      <c r="I156" s="29"/>
      <c r="J156" s="29"/>
      <c r="K156" s="29">
        <v>300</v>
      </c>
      <c r="L156" s="31">
        <v>145356.09</v>
      </c>
      <c r="M156" s="31">
        <v>134767.82999999999</v>
      </c>
      <c r="N156" s="31">
        <v>10196.620000000001</v>
      </c>
      <c r="O156" s="29">
        <v>179.34</v>
      </c>
      <c r="P156" s="31">
        <v>1560.2</v>
      </c>
      <c r="Q156" s="29"/>
      <c r="R156" s="29"/>
    </row>
    <row r="157" spans="1:18" x14ac:dyDescent="0.25">
      <c r="A157" s="29">
        <v>6001002001000010</v>
      </c>
      <c r="B157" s="29" t="s">
        <v>27</v>
      </c>
      <c r="C157" s="49">
        <v>3966.12</v>
      </c>
      <c r="D157" s="32">
        <f t="shared" ref="D157:D174" si="3">SUM(E157:R157)</f>
        <v>3966.12</v>
      </c>
      <c r="E157" s="29"/>
      <c r="F157" s="29"/>
      <c r="G157" s="29"/>
      <c r="H157" s="29"/>
      <c r="I157" s="29"/>
      <c r="J157" s="29"/>
      <c r="K157" s="29"/>
      <c r="L157" s="29"/>
      <c r="M157" s="31">
        <v>3660</v>
      </c>
      <c r="N157" s="29">
        <v>306.12</v>
      </c>
      <c r="O157" s="29"/>
      <c r="P157" s="29"/>
      <c r="Q157" s="29"/>
      <c r="R157" s="29"/>
    </row>
    <row r="158" spans="1:18" x14ac:dyDescent="0.25">
      <c r="A158" s="29">
        <v>6001002001000020</v>
      </c>
      <c r="B158" s="29" t="s">
        <v>28</v>
      </c>
      <c r="C158" s="49">
        <v>40656.589999999997</v>
      </c>
      <c r="D158" s="32">
        <f t="shared" si="3"/>
        <v>40656.589999999997</v>
      </c>
      <c r="E158" s="29"/>
      <c r="F158" s="29"/>
      <c r="G158" s="29"/>
      <c r="H158" s="29"/>
      <c r="I158" s="29"/>
      <c r="J158" s="29"/>
      <c r="K158" s="29"/>
      <c r="L158" s="29"/>
      <c r="M158" s="31">
        <v>40656.589999999997</v>
      </c>
      <c r="N158" s="29"/>
      <c r="O158" s="29"/>
      <c r="P158" s="29"/>
      <c r="Q158" s="29"/>
      <c r="R158" s="29"/>
    </row>
    <row r="159" spans="1:18" x14ac:dyDescent="0.25">
      <c r="A159" s="29">
        <v>6001002001000040</v>
      </c>
      <c r="B159" s="29" t="s">
        <v>218</v>
      </c>
      <c r="D159" s="32">
        <f t="shared" si="3"/>
        <v>0</v>
      </c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</row>
    <row r="160" spans="1:18" x14ac:dyDescent="0.25">
      <c r="A160" s="29">
        <v>6001002001000040</v>
      </c>
      <c r="B160" s="29" t="s">
        <v>219</v>
      </c>
      <c r="C160" s="49">
        <v>25071</v>
      </c>
      <c r="D160" s="32">
        <f t="shared" si="3"/>
        <v>25071</v>
      </c>
      <c r="E160" s="29"/>
      <c r="F160" s="29"/>
      <c r="G160" s="29"/>
      <c r="H160" s="29"/>
      <c r="I160" s="29"/>
      <c r="J160" s="29"/>
      <c r="K160" s="29"/>
      <c r="L160" s="29"/>
      <c r="M160" s="31">
        <v>25071</v>
      </c>
      <c r="N160" s="29"/>
      <c r="O160" s="29"/>
      <c r="P160" s="29"/>
      <c r="Q160" s="29"/>
      <c r="R160" s="29"/>
    </row>
    <row r="161" spans="1:18" x14ac:dyDescent="0.25">
      <c r="A161" s="29">
        <v>6001002001000040</v>
      </c>
      <c r="B161" s="29" t="s">
        <v>220</v>
      </c>
      <c r="C161" s="49">
        <v>5575.79</v>
      </c>
      <c r="D161" s="32">
        <f t="shared" si="3"/>
        <v>5575.79</v>
      </c>
      <c r="E161" s="29"/>
      <c r="F161" s="29"/>
      <c r="G161" s="29"/>
      <c r="H161" s="29"/>
      <c r="I161" s="29"/>
      <c r="J161" s="29"/>
      <c r="K161" s="29"/>
      <c r="L161" s="29"/>
      <c r="M161" s="31">
        <v>5575.79</v>
      </c>
      <c r="N161" s="29"/>
      <c r="O161" s="29"/>
      <c r="P161" s="29"/>
      <c r="Q161" s="29"/>
      <c r="R161" s="29"/>
    </row>
    <row r="162" spans="1:18" x14ac:dyDescent="0.25">
      <c r="A162" s="29">
        <v>6001002001000040</v>
      </c>
      <c r="B162" s="29" t="s">
        <v>221</v>
      </c>
      <c r="D162" s="32">
        <f t="shared" si="3"/>
        <v>0</v>
      </c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</row>
    <row r="163" spans="1:18" x14ac:dyDescent="0.25">
      <c r="A163" s="29">
        <v>6001002001000040</v>
      </c>
      <c r="B163" s="29" t="s">
        <v>222</v>
      </c>
      <c r="D163" s="32">
        <f t="shared" si="3"/>
        <v>0</v>
      </c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1:18" x14ac:dyDescent="0.25">
      <c r="A164" s="29">
        <v>6001002001000040</v>
      </c>
      <c r="B164" s="29" t="s">
        <v>223</v>
      </c>
      <c r="C164" s="49">
        <v>32684.080000000002</v>
      </c>
      <c r="D164" s="32">
        <f t="shared" si="3"/>
        <v>32684.080000000002</v>
      </c>
      <c r="E164" s="29"/>
      <c r="F164" s="29"/>
      <c r="G164" s="29"/>
      <c r="H164" s="29"/>
      <c r="I164" s="29"/>
      <c r="J164" s="29"/>
      <c r="K164" s="29"/>
      <c r="L164" s="29"/>
      <c r="M164" s="31">
        <v>32684.080000000002</v>
      </c>
      <c r="N164" s="29"/>
      <c r="O164" s="29"/>
      <c r="P164" s="29"/>
      <c r="Q164" s="29"/>
      <c r="R164" s="29"/>
    </row>
    <row r="165" spans="1:18" x14ac:dyDescent="0.25">
      <c r="A165" s="29">
        <v>6001002001000050</v>
      </c>
      <c r="B165" s="29" t="s">
        <v>366</v>
      </c>
      <c r="C165" s="52">
        <v>435836.48</v>
      </c>
      <c r="D165" s="32">
        <f t="shared" si="3"/>
        <v>435836.48</v>
      </c>
      <c r="E165" s="31">
        <v>2162.96</v>
      </c>
      <c r="F165" s="29"/>
      <c r="G165" s="31">
        <v>18774.25</v>
      </c>
      <c r="H165" s="31">
        <v>350167.03999999998</v>
      </c>
      <c r="I165" s="29"/>
      <c r="J165" s="29"/>
      <c r="K165" s="29"/>
      <c r="L165" s="31">
        <v>48971.86</v>
      </c>
      <c r="M165" s="31">
        <v>15048.17</v>
      </c>
      <c r="N165" s="29"/>
      <c r="O165" s="29"/>
      <c r="P165" s="29">
        <v>712.2</v>
      </c>
      <c r="Q165" s="29"/>
      <c r="R165" s="29"/>
    </row>
    <row r="166" spans="1:18" x14ac:dyDescent="0.25">
      <c r="A166" s="29">
        <v>6001002001000050</v>
      </c>
      <c r="B166" s="29" t="s">
        <v>367</v>
      </c>
      <c r="C166" s="52">
        <v>65422.54</v>
      </c>
      <c r="D166" s="32">
        <f t="shared" si="3"/>
        <v>65422.539999999994</v>
      </c>
      <c r="E166" s="31">
        <v>6195</v>
      </c>
      <c r="F166" s="31">
        <v>2750</v>
      </c>
      <c r="G166" s="31">
        <v>23173.09</v>
      </c>
      <c r="H166" s="31">
        <v>4825</v>
      </c>
      <c r="I166" s="29"/>
      <c r="J166" s="29"/>
      <c r="K166" s="29">
        <v>300</v>
      </c>
      <c r="L166" s="31">
        <v>5368.75</v>
      </c>
      <c r="M166" s="31">
        <v>12072.2</v>
      </c>
      <c r="N166" s="31">
        <v>9890.5</v>
      </c>
      <c r="O166" s="29"/>
      <c r="P166" s="29">
        <v>848</v>
      </c>
      <c r="Q166" s="29"/>
      <c r="R166" s="29"/>
    </row>
    <row r="167" spans="1:18" x14ac:dyDescent="0.25">
      <c r="A167" s="29">
        <v>6001002001000050</v>
      </c>
      <c r="B167" s="29" t="s">
        <v>225</v>
      </c>
      <c r="C167" s="52">
        <v>92206.04</v>
      </c>
      <c r="D167" s="32">
        <f t="shared" si="3"/>
        <v>92206.04</v>
      </c>
      <c r="E167" s="29"/>
      <c r="F167" s="29"/>
      <c r="G167" s="29"/>
      <c r="H167" s="29"/>
      <c r="I167" s="29"/>
      <c r="J167" s="29"/>
      <c r="K167" s="29"/>
      <c r="L167" s="31">
        <v>92026.7</v>
      </c>
      <c r="M167" s="29"/>
      <c r="N167" s="29"/>
      <c r="O167" s="29">
        <v>179.34</v>
      </c>
      <c r="P167" s="29"/>
      <c r="Q167" s="29"/>
      <c r="R167" s="29"/>
    </row>
    <row r="168" spans="1:18" x14ac:dyDescent="0.25">
      <c r="A168" s="29">
        <v>6001002001000050</v>
      </c>
      <c r="B168" s="29" t="s">
        <v>226</v>
      </c>
      <c r="C168" s="49">
        <v>1215854.71</v>
      </c>
      <c r="D168" s="32">
        <f t="shared" si="3"/>
        <v>1215854.71</v>
      </c>
      <c r="E168" s="29"/>
      <c r="F168" s="29"/>
      <c r="G168" s="29"/>
      <c r="H168" s="31">
        <v>1215854.71</v>
      </c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1:18" x14ac:dyDescent="0.25">
      <c r="A169" s="29">
        <v>6001002001000090</v>
      </c>
      <c r="B169" s="29" t="s">
        <v>227</v>
      </c>
      <c r="C169" s="52">
        <v>136305.1</v>
      </c>
      <c r="D169" s="32">
        <f t="shared" si="3"/>
        <v>136305.1</v>
      </c>
      <c r="E169" s="29"/>
      <c r="F169" s="29"/>
      <c r="G169" s="29"/>
      <c r="H169" s="31">
        <v>132555.1</v>
      </c>
      <c r="I169" s="29"/>
      <c r="J169" s="29"/>
      <c r="K169" s="29"/>
      <c r="L169" s="31">
        <v>3750</v>
      </c>
      <c r="M169" s="29"/>
      <c r="N169" s="29"/>
      <c r="O169" s="29"/>
      <c r="P169" s="29"/>
      <c r="Q169" s="29"/>
      <c r="R169" s="29"/>
    </row>
    <row r="170" spans="1:18" x14ac:dyDescent="0.25">
      <c r="A170" s="29">
        <v>600100200200</v>
      </c>
      <c r="B170" s="29" t="s">
        <v>29</v>
      </c>
      <c r="C170" s="52">
        <v>95590.01</v>
      </c>
      <c r="D170" s="32">
        <f t="shared" si="3"/>
        <v>95590.01</v>
      </c>
      <c r="E170" s="29">
        <v>-425.83</v>
      </c>
      <c r="F170" s="29"/>
      <c r="G170" s="31">
        <v>5091.7</v>
      </c>
      <c r="H170" s="31">
        <v>4035.09</v>
      </c>
      <c r="I170" s="29"/>
      <c r="J170" s="29"/>
      <c r="K170" s="31">
        <v>7128.1</v>
      </c>
      <c r="L170" s="31">
        <v>2741.1</v>
      </c>
      <c r="M170" s="31">
        <v>74010.45</v>
      </c>
      <c r="N170" s="31">
        <v>1212.4000000000001</v>
      </c>
      <c r="O170" s="29"/>
      <c r="P170" s="29">
        <v>455</v>
      </c>
      <c r="Q170" s="29"/>
      <c r="R170" s="31">
        <v>1342</v>
      </c>
    </row>
    <row r="171" spans="1:18" x14ac:dyDescent="0.25">
      <c r="A171" s="29">
        <v>6001002002000020</v>
      </c>
      <c r="B171" s="29" t="s">
        <v>30</v>
      </c>
      <c r="C171" s="49">
        <v>6568.53</v>
      </c>
      <c r="D171" s="32">
        <f t="shared" si="3"/>
        <v>6568.5300000000007</v>
      </c>
      <c r="E171" s="29">
        <v>-499.03</v>
      </c>
      <c r="F171" s="29"/>
      <c r="G171" s="31">
        <v>2129.1999999999998</v>
      </c>
      <c r="H171" s="31">
        <v>2735</v>
      </c>
      <c r="I171" s="29"/>
      <c r="J171" s="29"/>
      <c r="K171" s="29"/>
      <c r="L171" s="29"/>
      <c r="M171" s="31">
        <v>2203.36</v>
      </c>
      <c r="N171" s="29"/>
      <c r="O171" s="29"/>
      <c r="P171" s="29"/>
      <c r="Q171" s="29"/>
      <c r="R171" s="29"/>
    </row>
    <row r="172" spans="1:18" x14ac:dyDescent="0.25">
      <c r="A172" s="29">
        <v>6001002002000040</v>
      </c>
      <c r="B172" s="29" t="s">
        <v>31</v>
      </c>
      <c r="C172" s="49">
        <v>9640.59</v>
      </c>
      <c r="D172" s="32">
        <f t="shared" si="3"/>
        <v>9640.59</v>
      </c>
      <c r="E172" s="29"/>
      <c r="F172" s="29"/>
      <c r="G172" s="29"/>
      <c r="H172" s="31">
        <v>1300.0899999999999</v>
      </c>
      <c r="I172" s="29"/>
      <c r="J172" s="29"/>
      <c r="K172" s="31">
        <v>7128.1</v>
      </c>
      <c r="L172" s="29"/>
      <c r="M172" s="29"/>
      <c r="N172" s="31">
        <v>1212.4000000000001</v>
      </c>
      <c r="O172" s="29"/>
      <c r="P172" s="29"/>
      <c r="Q172" s="29"/>
      <c r="R172" s="29"/>
    </row>
    <row r="173" spans="1:18" x14ac:dyDescent="0.25">
      <c r="A173" s="29">
        <v>6001002002000050</v>
      </c>
      <c r="B173" s="29" t="s">
        <v>368</v>
      </c>
      <c r="D173" s="32">
        <f t="shared" si="3"/>
        <v>0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1:18" x14ac:dyDescent="0.25">
      <c r="A174" s="29">
        <v>6001002002000060</v>
      </c>
      <c r="B174" s="29" t="s">
        <v>32</v>
      </c>
      <c r="C174" s="52">
        <v>79380.89</v>
      </c>
      <c r="D174" s="32">
        <f t="shared" si="3"/>
        <v>79380.89</v>
      </c>
      <c r="E174" s="29">
        <v>73.2</v>
      </c>
      <c r="F174" s="29"/>
      <c r="G174" s="31">
        <v>2962.5</v>
      </c>
      <c r="H174" s="29"/>
      <c r="I174" s="29"/>
      <c r="J174" s="29"/>
      <c r="K174" s="29"/>
      <c r="L174" s="31">
        <v>2741.1</v>
      </c>
      <c r="M174" s="31">
        <v>71807.09</v>
      </c>
      <c r="N174" s="29"/>
      <c r="O174" s="29"/>
      <c r="P174" s="29">
        <v>455</v>
      </c>
      <c r="Q174" s="29"/>
      <c r="R174" s="31">
        <v>1342</v>
      </c>
    </row>
    <row r="175" spans="1:18" x14ac:dyDescent="0.25">
      <c r="A175" s="29">
        <v>600100200300</v>
      </c>
      <c r="B175" s="29" t="s">
        <v>33</v>
      </c>
      <c r="C175" s="49">
        <v>1679780.72</v>
      </c>
      <c r="D175" s="31">
        <v>1663031.65</v>
      </c>
      <c r="E175" s="31">
        <v>30983.14</v>
      </c>
      <c r="F175" s="31">
        <v>1250</v>
      </c>
      <c r="G175" s="31">
        <v>58691.97</v>
      </c>
      <c r="H175" s="31">
        <v>451845.42</v>
      </c>
      <c r="I175" s="29"/>
      <c r="J175" s="29"/>
      <c r="K175" s="31">
        <v>5535.02</v>
      </c>
      <c r="L175" s="31">
        <v>377205.67</v>
      </c>
      <c r="M175" s="31">
        <v>83208.960000000006</v>
      </c>
      <c r="N175" s="31">
        <v>114325.11</v>
      </c>
      <c r="O175" s="31">
        <v>512017.12</v>
      </c>
      <c r="P175" s="31">
        <v>27948.89</v>
      </c>
      <c r="Q175" s="29"/>
      <c r="R175" s="29">
        <v>20.350000000000001</v>
      </c>
    </row>
    <row r="176" spans="1:18" x14ac:dyDescent="0.25">
      <c r="A176" s="29">
        <v>6001002003000010</v>
      </c>
      <c r="B176" s="29" t="s">
        <v>34</v>
      </c>
      <c r="C176" s="49">
        <v>163627.48000000001</v>
      </c>
      <c r="D176" s="31">
        <v>163627.48000000001</v>
      </c>
      <c r="E176" s="29"/>
      <c r="F176" s="29"/>
      <c r="G176" s="31">
        <v>7292.6</v>
      </c>
      <c r="H176" s="31">
        <v>40186.32</v>
      </c>
      <c r="I176" s="29"/>
      <c r="J176" s="29"/>
      <c r="K176" s="29"/>
      <c r="L176" s="31">
        <v>79575.960000000006</v>
      </c>
      <c r="M176" s="29"/>
      <c r="N176" s="31">
        <v>29280</v>
      </c>
      <c r="O176" s="29"/>
      <c r="P176" s="31">
        <v>7292.6</v>
      </c>
      <c r="Q176" s="29"/>
      <c r="R176" s="29"/>
    </row>
    <row r="177" spans="1:18" x14ac:dyDescent="0.25">
      <c r="A177" s="29">
        <v>6001002003000010</v>
      </c>
      <c r="B177" s="29" t="s">
        <v>228</v>
      </c>
      <c r="C177">
        <v>452.61</v>
      </c>
      <c r="D177" s="29">
        <v>452.61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>
        <v>452.61</v>
      </c>
      <c r="O177" s="29"/>
      <c r="P177" s="29"/>
      <c r="Q177" s="29"/>
      <c r="R177" s="29"/>
    </row>
    <row r="178" spans="1:18" x14ac:dyDescent="0.25">
      <c r="A178" s="29">
        <v>6001002003000010</v>
      </c>
      <c r="B178" s="29" t="s">
        <v>229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</row>
    <row r="179" spans="1:18" x14ac:dyDescent="0.25">
      <c r="A179" s="29">
        <v>6001002003000010</v>
      </c>
      <c r="B179" s="29" t="s">
        <v>230</v>
      </c>
      <c r="C179" s="49">
        <v>11040.28</v>
      </c>
      <c r="D179" s="31">
        <v>11040.28</v>
      </c>
      <c r="E179" s="29"/>
      <c r="F179" s="29"/>
      <c r="G179" s="29"/>
      <c r="H179" s="31">
        <v>10548.55</v>
      </c>
      <c r="I179" s="29"/>
      <c r="J179" s="29"/>
      <c r="K179" s="29"/>
      <c r="L179" s="29"/>
      <c r="M179" s="29"/>
      <c r="N179" s="29">
        <v>491.73</v>
      </c>
      <c r="O179" s="29"/>
      <c r="P179" s="29"/>
      <c r="Q179" s="29"/>
      <c r="R179" s="29"/>
    </row>
    <row r="180" spans="1:18" x14ac:dyDescent="0.25">
      <c r="A180" s="29">
        <v>6001002003000010</v>
      </c>
      <c r="B180" s="29" t="s">
        <v>33</v>
      </c>
      <c r="C180" s="49">
        <v>3759</v>
      </c>
      <c r="D180" s="31">
        <v>3759</v>
      </c>
      <c r="E180" s="29"/>
      <c r="F180" s="29"/>
      <c r="G180" s="29"/>
      <c r="H180" s="29"/>
      <c r="I180" s="29"/>
      <c r="J180" s="29"/>
      <c r="K180" s="29"/>
      <c r="L180" s="29"/>
      <c r="M180" s="31">
        <v>1659</v>
      </c>
      <c r="N180" s="29"/>
      <c r="O180" s="31">
        <v>2100</v>
      </c>
      <c r="P180" s="29"/>
      <c r="Q180" s="29"/>
      <c r="R180" s="29"/>
    </row>
    <row r="181" spans="1:18" x14ac:dyDescent="0.25">
      <c r="A181" s="29">
        <v>6001002003000040</v>
      </c>
      <c r="B181" s="29" t="s">
        <v>231</v>
      </c>
      <c r="C181" s="49">
        <v>1503.08</v>
      </c>
      <c r="D181" s="31">
        <v>1503.08</v>
      </c>
      <c r="E181" s="29"/>
      <c r="F181" s="29"/>
      <c r="G181" s="29"/>
      <c r="H181" s="29"/>
      <c r="I181" s="29"/>
      <c r="J181" s="29"/>
      <c r="K181" s="31">
        <v>1503.08</v>
      </c>
      <c r="L181" s="29"/>
      <c r="M181" s="29"/>
      <c r="N181" s="29"/>
      <c r="O181" s="29"/>
      <c r="P181" s="29"/>
      <c r="Q181" s="29"/>
      <c r="R181" s="29"/>
    </row>
    <row r="182" spans="1:18" x14ac:dyDescent="0.25">
      <c r="A182" s="29">
        <v>6001002003000050</v>
      </c>
      <c r="B182" s="29" t="s">
        <v>232</v>
      </c>
      <c r="C182" s="49">
        <v>8837.51</v>
      </c>
      <c r="D182" s="31">
        <v>8837.51</v>
      </c>
      <c r="E182" s="29">
        <v>211</v>
      </c>
      <c r="F182" s="29"/>
      <c r="G182" s="29"/>
      <c r="H182" s="31">
        <v>6004.13</v>
      </c>
      <c r="I182" s="29"/>
      <c r="J182" s="29"/>
      <c r="K182" s="29">
        <v>19.87</v>
      </c>
      <c r="L182" s="29">
        <v>610.32000000000005</v>
      </c>
      <c r="M182" s="29">
        <v>56.69</v>
      </c>
      <c r="N182" s="29">
        <v>237.63</v>
      </c>
      <c r="O182" s="29">
        <v>162.13</v>
      </c>
      <c r="P182" s="31">
        <v>1515.39</v>
      </c>
      <c r="Q182" s="29"/>
      <c r="R182" s="29">
        <v>20.350000000000001</v>
      </c>
    </row>
    <row r="183" spans="1:18" x14ac:dyDescent="0.25">
      <c r="A183" s="29">
        <v>6001002003000050</v>
      </c>
      <c r="B183" s="29" t="s">
        <v>233</v>
      </c>
      <c r="C183" s="52">
        <v>18704.7</v>
      </c>
      <c r="D183" s="31">
        <v>18704.7</v>
      </c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31">
        <v>18704.7</v>
      </c>
      <c r="Q183" s="29"/>
      <c r="R183" s="29"/>
    </row>
    <row r="184" spans="1:18" x14ac:dyDescent="0.25">
      <c r="A184" s="29">
        <v>6001002003000060</v>
      </c>
      <c r="B184" s="29" t="s">
        <v>35</v>
      </c>
      <c r="C184" s="49">
        <v>7081.68</v>
      </c>
      <c r="D184" s="31">
        <v>7081.68</v>
      </c>
      <c r="E184" s="29"/>
      <c r="F184" s="29"/>
      <c r="G184" s="29"/>
      <c r="H184" s="31">
        <v>3121.56</v>
      </c>
      <c r="I184" s="29"/>
      <c r="J184" s="29"/>
      <c r="K184" s="29"/>
      <c r="L184" s="31">
        <v>2342.4</v>
      </c>
      <c r="M184" s="29">
        <v>628.29999999999995</v>
      </c>
      <c r="N184" s="29">
        <v>989.42</v>
      </c>
      <c r="O184" s="29"/>
      <c r="P184" s="29"/>
      <c r="Q184" s="29"/>
      <c r="R184" s="29"/>
    </row>
    <row r="185" spans="1:18" x14ac:dyDescent="0.25">
      <c r="A185" s="29">
        <v>6001002003000080</v>
      </c>
      <c r="B185" s="29" t="s">
        <v>234</v>
      </c>
      <c r="C185" s="49">
        <v>45907.29</v>
      </c>
      <c r="D185" s="31">
        <v>45907.29</v>
      </c>
      <c r="E185" s="29"/>
      <c r="F185" s="29"/>
      <c r="G185" s="31">
        <v>35395</v>
      </c>
      <c r="H185" s="29">
        <v>684.18</v>
      </c>
      <c r="I185" s="29"/>
      <c r="J185" s="29"/>
      <c r="K185" s="29"/>
      <c r="L185" s="31">
        <v>2164.9699999999998</v>
      </c>
      <c r="M185" s="31">
        <v>7163.14</v>
      </c>
      <c r="N185" s="29"/>
      <c r="O185" s="29"/>
      <c r="P185" s="29">
        <v>500</v>
      </c>
      <c r="Q185" s="29"/>
      <c r="R185" s="29"/>
    </row>
    <row r="186" spans="1:18" x14ac:dyDescent="0.25">
      <c r="A186" s="29">
        <v>6001002003000100</v>
      </c>
      <c r="B186" s="29" t="s">
        <v>36</v>
      </c>
      <c r="C186" s="49">
        <v>4989.3500000000004</v>
      </c>
      <c r="D186" s="31">
        <v>4989.3500000000004</v>
      </c>
      <c r="E186" s="29"/>
      <c r="F186" s="29"/>
      <c r="G186" s="31">
        <v>4989.3500000000004</v>
      </c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1:18" x14ac:dyDescent="0.25">
      <c r="A187" s="29">
        <v>6001002003000100</v>
      </c>
      <c r="B187" s="29" t="s">
        <v>235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</row>
    <row r="188" spans="1:18" x14ac:dyDescent="0.25">
      <c r="A188" s="29">
        <v>6001002003000100</v>
      </c>
      <c r="B188" s="29" t="s">
        <v>236</v>
      </c>
      <c r="C188" s="52">
        <v>29062.080000000002</v>
      </c>
      <c r="D188" s="31">
        <v>29062.080000000002</v>
      </c>
      <c r="E188" s="29"/>
      <c r="F188" s="29"/>
      <c r="G188" s="29"/>
      <c r="H188" s="29"/>
      <c r="I188" s="29"/>
      <c r="J188" s="29"/>
      <c r="K188" s="29"/>
      <c r="L188" s="29"/>
      <c r="M188" s="31">
        <v>29062.080000000002</v>
      </c>
      <c r="N188" s="29"/>
      <c r="O188" s="29"/>
      <c r="P188" s="29"/>
      <c r="Q188" s="29"/>
      <c r="R188" s="29"/>
    </row>
    <row r="189" spans="1:18" x14ac:dyDescent="0.25">
      <c r="A189" s="29">
        <v>6001002003000100</v>
      </c>
      <c r="B189" s="29" t="s">
        <v>369</v>
      </c>
      <c r="C189" s="49">
        <v>16833.650000000001</v>
      </c>
      <c r="D189" s="31">
        <v>16833.650000000001</v>
      </c>
      <c r="E189" s="29"/>
      <c r="F189" s="29"/>
      <c r="G189" s="29"/>
      <c r="H189" s="29"/>
      <c r="I189" s="29"/>
      <c r="J189" s="29"/>
      <c r="K189" s="29"/>
      <c r="L189" s="29"/>
      <c r="M189" s="29"/>
      <c r="N189" s="31">
        <v>16833.650000000001</v>
      </c>
      <c r="O189" s="29"/>
      <c r="P189" s="29"/>
      <c r="Q189" s="29"/>
      <c r="R189" s="29"/>
    </row>
    <row r="190" spans="1:18" x14ac:dyDescent="0.25">
      <c r="A190" s="29">
        <v>6001002003000110</v>
      </c>
      <c r="B190" s="29" t="s">
        <v>237</v>
      </c>
      <c r="C190" s="49">
        <v>17917.330000000002</v>
      </c>
      <c r="D190" s="31">
        <v>17917.330000000002</v>
      </c>
      <c r="E190" s="29"/>
      <c r="F190" s="29"/>
      <c r="G190" s="31">
        <v>11015.02</v>
      </c>
      <c r="H190" s="29">
        <v>13</v>
      </c>
      <c r="I190" s="29"/>
      <c r="J190" s="29"/>
      <c r="K190" s="29"/>
      <c r="L190" s="29"/>
      <c r="M190" s="31">
        <v>6268.91</v>
      </c>
      <c r="N190" s="29">
        <v>620.4</v>
      </c>
      <c r="O190" s="29"/>
      <c r="P190" s="29"/>
      <c r="Q190" s="29"/>
      <c r="R190" s="29"/>
    </row>
    <row r="191" spans="1:18" x14ac:dyDescent="0.25">
      <c r="A191" s="29">
        <v>6001002003000120</v>
      </c>
      <c r="B191" s="29" t="s">
        <v>37</v>
      </c>
      <c r="C191" s="52">
        <v>38982.42</v>
      </c>
      <c r="D191" s="31">
        <v>38982.42</v>
      </c>
      <c r="E191" s="29"/>
      <c r="F191" s="31">
        <v>2820</v>
      </c>
      <c r="G191" s="29"/>
      <c r="H191" s="29"/>
      <c r="I191" s="29"/>
      <c r="J191" s="29"/>
      <c r="K191" s="29"/>
      <c r="L191" s="31">
        <v>16219.31</v>
      </c>
      <c r="M191" s="29">
        <v>934.2</v>
      </c>
      <c r="N191" s="31">
        <v>12078.91</v>
      </c>
      <c r="O191" s="31">
        <v>6930</v>
      </c>
      <c r="P191" s="29"/>
      <c r="Q191" s="29"/>
      <c r="R191" s="29"/>
    </row>
    <row r="192" spans="1:18" x14ac:dyDescent="0.25">
      <c r="A192" s="29">
        <v>6001002003000120</v>
      </c>
      <c r="B192" s="29" t="s">
        <v>238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1:18" x14ac:dyDescent="0.25">
      <c r="A193" s="55">
        <v>6001002003000120</v>
      </c>
      <c r="B193" s="29" t="s">
        <v>330</v>
      </c>
      <c r="C193" s="52">
        <v>9895.6200000000008</v>
      </c>
      <c r="D193" s="31">
        <v>9895.6200000000008</v>
      </c>
      <c r="E193" s="31">
        <v>4400.2</v>
      </c>
      <c r="F193" s="29"/>
      <c r="G193" s="29"/>
      <c r="H193" s="29"/>
      <c r="I193" s="29"/>
      <c r="J193" s="29"/>
      <c r="K193" s="29"/>
      <c r="L193" s="29"/>
      <c r="M193" s="29"/>
      <c r="N193" s="31">
        <v>5495.42</v>
      </c>
      <c r="O193" s="29"/>
      <c r="P193" s="29"/>
      <c r="Q193" s="29"/>
      <c r="R193" s="29"/>
    </row>
    <row r="194" spans="1:18" x14ac:dyDescent="0.25">
      <c r="A194" s="29">
        <v>6001002003000130</v>
      </c>
      <c r="B194" s="29" t="s">
        <v>239</v>
      </c>
      <c r="C194" s="49">
        <v>5710</v>
      </c>
      <c r="D194" s="31">
        <v>5710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31">
        <v>5710</v>
      </c>
      <c r="P194" s="29"/>
      <c r="Q194" s="29"/>
      <c r="R194" s="29"/>
    </row>
    <row r="195" spans="1:18" x14ac:dyDescent="0.25">
      <c r="A195" s="29">
        <v>6001002003000130</v>
      </c>
      <c r="B195" s="29" t="s">
        <v>240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1:18" x14ac:dyDescent="0.25">
      <c r="A196" s="29">
        <v>6001002003000130</v>
      </c>
      <c r="B196" s="29" t="s">
        <v>241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1:18" x14ac:dyDescent="0.25">
      <c r="A197" s="29">
        <v>6001002003000130</v>
      </c>
      <c r="B197" s="29" t="s">
        <v>242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1:18" x14ac:dyDescent="0.25">
      <c r="A198" s="29">
        <v>6001002003000130</v>
      </c>
      <c r="B198" s="29" t="s">
        <v>243</v>
      </c>
      <c r="C198" s="49">
        <v>6684.99</v>
      </c>
      <c r="D198" s="31">
        <v>6684.99</v>
      </c>
      <c r="E198" s="29"/>
      <c r="F198" s="29"/>
      <c r="G198" s="29"/>
      <c r="H198" s="29"/>
      <c r="I198" s="29"/>
      <c r="J198" s="29"/>
      <c r="K198" s="29"/>
      <c r="L198" s="29"/>
      <c r="M198" s="31">
        <v>6684.99</v>
      </c>
      <c r="N198" s="29"/>
      <c r="O198" s="29"/>
      <c r="P198" s="29"/>
      <c r="Q198" s="29"/>
      <c r="R198" s="29"/>
    </row>
    <row r="199" spans="1:18" x14ac:dyDescent="0.25">
      <c r="A199" s="29">
        <v>6001002003000130</v>
      </c>
      <c r="B199" s="29" t="s">
        <v>244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1:18" x14ac:dyDescent="0.25">
      <c r="A200" s="29">
        <v>6001002003000130</v>
      </c>
      <c r="B200" s="29" t="s">
        <v>245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1:18" x14ac:dyDescent="0.25">
      <c r="A201" s="29">
        <v>6001002003000130</v>
      </c>
      <c r="B201" s="29" t="s">
        <v>370</v>
      </c>
      <c r="C201" s="49">
        <v>1000</v>
      </c>
      <c r="D201" s="31">
        <v>1000</v>
      </c>
      <c r="E201" s="31">
        <v>1000</v>
      </c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1:18" x14ac:dyDescent="0.25">
      <c r="A202" s="29">
        <v>6001002003000130</v>
      </c>
      <c r="B202" s="29" t="s">
        <v>246</v>
      </c>
      <c r="C202">
        <v>147.68</v>
      </c>
      <c r="D202" s="29">
        <v>147.68</v>
      </c>
      <c r="E202" s="29"/>
      <c r="F202" s="29"/>
      <c r="G202" s="29"/>
      <c r="H202" s="29"/>
      <c r="I202" s="29"/>
      <c r="J202" s="29"/>
      <c r="K202" s="29"/>
      <c r="L202" s="29">
        <v>147.68</v>
      </c>
      <c r="M202" s="29"/>
      <c r="N202" s="29"/>
      <c r="O202" s="29"/>
      <c r="P202" s="29"/>
      <c r="Q202" s="29"/>
      <c r="R202" s="29"/>
    </row>
    <row r="203" spans="1:18" x14ac:dyDescent="0.25">
      <c r="A203" s="29">
        <v>6001002003000150</v>
      </c>
      <c r="B203" s="29" t="s">
        <v>247</v>
      </c>
      <c r="C203" s="49">
        <v>8093.48</v>
      </c>
      <c r="D203" s="31">
        <v>8093.48</v>
      </c>
      <c r="E203" s="29"/>
      <c r="F203" s="29"/>
      <c r="G203" s="29"/>
      <c r="H203" s="31">
        <v>8093.48</v>
      </c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1:18" x14ac:dyDescent="0.25">
      <c r="A204" s="29">
        <v>6001002003000150</v>
      </c>
      <c r="B204" s="29" t="s">
        <v>248</v>
      </c>
      <c r="C204">
        <v>754</v>
      </c>
      <c r="D204" s="29">
        <v>754</v>
      </c>
      <c r="E204" s="29"/>
      <c r="F204" s="29"/>
      <c r="G204" s="29"/>
      <c r="H204" s="29"/>
      <c r="I204" s="29"/>
      <c r="J204" s="29"/>
      <c r="K204" s="29"/>
      <c r="L204" s="29"/>
      <c r="M204" s="29">
        <v>754</v>
      </c>
      <c r="N204" s="29"/>
      <c r="O204" s="29"/>
      <c r="P204" s="29"/>
      <c r="Q204" s="29"/>
      <c r="R204" s="29"/>
    </row>
    <row r="205" spans="1:18" x14ac:dyDescent="0.25">
      <c r="A205" s="29">
        <v>6001002003000150</v>
      </c>
      <c r="B205" s="29" t="s">
        <v>164</v>
      </c>
      <c r="C205" s="49">
        <v>1013.21</v>
      </c>
      <c r="D205" s="31">
        <v>1013.21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31">
        <v>1013.21</v>
      </c>
      <c r="O205" s="29"/>
      <c r="P205" s="29"/>
      <c r="Q205" s="29"/>
      <c r="R205" s="29"/>
    </row>
    <row r="206" spans="1:18" x14ac:dyDescent="0.25">
      <c r="A206" s="29">
        <v>6001002003000150</v>
      </c>
      <c r="B206" s="29" t="s">
        <v>249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1:18" x14ac:dyDescent="0.25">
      <c r="A207" s="29">
        <v>6001002003000160</v>
      </c>
      <c r="B207" s="29" t="s">
        <v>250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1:18" x14ac:dyDescent="0.25">
      <c r="A208" s="29">
        <v>6001002003000170</v>
      </c>
      <c r="B208" s="29" t="s">
        <v>251</v>
      </c>
      <c r="C208" s="49">
        <v>13655.21</v>
      </c>
      <c r="D208" s="31">
        <v>13655.21</v>
      </c>
      <c r="E208" s="29"/>
      <c r="F208" s="29"/>
      <c r="G208" s="29"/>
      <c r="H208" s="29"/>
      <c r="I208" s="29"/>
      <c r="J208" s="29"/>
      <c r="K208" s="29"/>
      <c r="L208" s="29"/>
      <c r="M208" s="31">
        <v>3482.1</v>
      </c>
      <c r="N208" s="31">
        <v>7730</v>
      </c>
      <c r="O208" s="31">
        <v>2443.11</v>
      </c>
      <c r="P208" s="29"/>
      <c r="Q208" s="29"/>
      <c r="R208" s="29"/>
    </row>
    <row r="209" spans="1:18" x14ac:dyDescent="0.25">
      <c r="A209" s="29">
        <v>6001002003000180</v>
      </c>
      <c r="B209" s="29" t="s">
        <v>252</v>
      </c>
      <c r="C209" s="49">
        <v>24000</v>
      </c>
      <c r="D209" s="31">
        <v>24000</v>
      </c>
      <c r="E209" s="29"/>
      <c r="F209" s="29"/>
      <c r="G209" s="29"/>
      <c r="H209" s="29"/>
      <c r="I209" s="29"/>
      <c r="J209" s="29"/>
      <c r="K209" s="29"/>
      <c r="L209" s="29"/>
      <c r="M209" s="29"/>
      <c r="N209" s="31">
        <v>24000</v>
      </c>
      <c r="O209" s="29"/>
      <c r="P209" s="29"/>
      <c r="Q209" s="29"/>
      <c r="R209" s="29"/>
    </row>
    <row r="210" spans="1:18" x14ac:dyDescent="0.25">
      <c r="A210" s="29">
        <v>6001002003000180</v>
      </c>
      <c r="B210" s="29" t="s">
        <v>253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1:18" x14ac:dyDescent="0.25">
      <c r="A211" s="29">
        <v>6001002003000180</v>
      </c>
      <c r="B211" s="29" t="s">
        <v>254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1:18" x14ac:dyDescent="0.25">
      <c r="A212" s="29">
        <v>6001002003000180</v>
      </c>
      <c r="B212" s="29" t="s">
        <v>255</v>
      </c>
      <c r="C212">
        <v>834.31</v>
      </c>
      <c r="D212" s="29">
        <v>834.31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>
        <v>834.31</v>
      </c>
      <c r="O212" s="29"/>
      <c r="P212" s="29"/>
      <c r="Q212" s="29"/>
      <c r="R212" s="29"/>
    </row>
    <row r="213" spans="1:18" x14ac:dyDescent="0.25">
      <c r="A213" s="29">
        <v>6001002003000180</v>
      </c>
      <c r="B213" s="29" t="s">
        <v>371</v>
      </c>
      <c r="C213" s="49">
        <v>4976</v>
      </c>
      <c r="D213" s="31">
        <v>4976</v>
      </c>
      <c r="E213" s="29"/>
      <c r="F213" s="29"/>
      <c r="G213" s="29"/>
      <c r="H213" s="29"/>
      <c r="I213" s="29"/>
      <c r="J213" s="29"/>
      <c r="K213" s="29"/>
      <c r="L213" s="31">
        <v>4976</v>
      </c>
      <c r="M213" s="29"/>
      <c r="N213" s="29"/>
      <c r="O213" s="29"/>
      <c r="P213" s="29"/>
      <c r="Q213" s="29"/>
      <c r="R213" s="29"/>
    </row>
    <row r="214" spans="1:18" x14ac:dyDescent="0.25">
      <c r="A214" s="29">
        <v>6001002003000190</v>
      </c>
      <c r="B214" s="29" t="s">
        <v>256</v>
      </c>
      <c r="C214" s="49">
        <v>7125</v>
      </c>
      <c r="D214" s="31">
        <v>7125</v>
      </c>
      <c r="E214" s="29"/>
      <c r="F214" s="29"/>
      <c r="G214" s="29"/>
      <c r="H214" s="29"/>
      <c r="I214" s="29"/>
      <c r="J214" s="29"/>
      <c r="K214" s="29"/>
      <c r="L214" s="29"/>
      <c r="M214" s="29"/>
      <c r="N214" s="31">
        <v>7125</v>
      </c>
      <c r="O214" s="29"/>
      <c r="P214" s="29"/>
      <c r="Q214" s="29"/>
      <c r="R214" s="29"/>
    </row>
    <row r="215" spans="1:18" x14ac:dyDescent="0.25">
      <c r="A215" s="29">
        <v>6001002003000210</v>
      </c>
      <c r="B215" s="29" t="s">
        <v>257</v>
      </c>
      <c r="C215" s="49">
        <v>28424</v>
      </c>
      <c r="D215" s="31">
        <v>28424</v>
      </c>
      <c r="E215" s="29"/>
      <c r="F215" s="29"/>
      <c r="G215" s="29"/>
      <c r="H215" s="29"/>
      <c r="I215" s="29"/>
      <c r="J215" s="29"/>
      <c r="K215" s="29"/>
      <c r="L215" s="31">
        <v>28424</v>
      </c>
      <c r="M215" s="29"/>
      <c r="N215" s="29"/>
      <c r="O215" s="29"/>
      <c r="P215" s="29"/>
      <c r="Q215" s="29"/>
      <c r="R215" s="29"/>
    </row>
    <row r="216" spans="1:18" x14ac:dyDescent="0.25">
      <c r="A216" s="29">
        <v>6001002003000220</v>
      </c>
      <c r="B216" s="29" t="s">
        <v>258</v>
      </c>
      <c r="C216" s="49">
        <v>249879</v>
      </c>
      <c r="D216" s="31">
        <v>249879</v>
      </c>
      <c r="E216" s="29"/>
      <c r="F216" s="29"/>
      <c r="G216" s="29"/>
      <c r="H216" s="29"/>
      <c r="I216" s="29"/>
      <c r="J216" s="29"/>
      <c r="K216" s="29"/>
      <c r="L216" s="29"/>
      <c r="M216" s="29">
        <v>300</v>
      </c>
      <c r="N216" s="29"/>
      <c r="O216" s="31">
        <v>249579</v>
      </c>
      <c r="P216" s="29"/>
      <c r="Q216" s="29"/>
      <c r="R216" s="29"/>
    </row>
    <row r="217" spans="1:18" x14ac:dyDescent="0.25">
      <c r="A217" s="29">
        <v>6001002003000230</v>
      </c>
      <c r="B217" s="29" t="s">
        <v>259</v>
      </c>
      <c r="C217" s="49">
        <v>4436.63</v>
      </c>
      <c r="D217" s="31">
        <v>4436.63</v>
      </c>
      <c r="E217" s="29"/>
      <c r="F217" s="29"/>
      <c r="G217" s="29"/>
      <c r="H217" s="29"/>
      <c r="I217" s="29"/>
      <c r="J217" s="29"/>
      <c r="K217" s="29"/>
      <c r="L217" s="29"/>
      <c r="M217" s="31">
        <v>4106.63</v>
      </c>
      <c r="N217" s="29"/>
      <c r="O217" s="29">
        <v>330</v>
      </c>
      <c r="P217" s="29"/>
      <c r="Q217" s="29"/>
      <c r="R217" s="29"/>
    </row>
    <row r="218" spans="1:18" x14ac:dyDescent="0.25">
      <c r="A218" s="29">
        <v>6001002003000230</v>
      </c>
      <c r="B218" s="29" t="s">
        <v>260</v>
      </c>
      <c r="C218" s="49">
        <v>245212.88</v>
      </c>
      <c r="D218" s="31">
        <v>245212.88</v>
      </c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31">
        <v>245212.88</v>
      </c>
      <c r="P218" s="29"/>
      <c r="Q218" s="29"/>
      <c r="R218" s="29"/>
    </row>
    <row r="219" spans="1:18" x14ac:dyDescent="0.25">
      <c r="A219" s="29">
        <v>6001002003000240</v>
      </c>
      <c r="B219" s="29" t="s">
        <v>261</v>
      </c>
      <c r="C219" s="49">
        <v>27371.94</v>
      </c>
      <c r="D219" s="31">
        <v>27371.94</v>
      </c>
      <c r="E219" s="31">
        <v>27371.94</v>
      </c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1:18" x14ac:dyDescent="0.25">
      <c r="A220" s="29">
        <v>6001002003000240</v>
      </c>
      <c r="B220" s="29" t="s">
        <v>262</v>
      </c>
      <c r="C220" s="49">
        <v>2681.19</v>
      </c>
      <c r="D220" s="32">
        <v>2681.19</v>
      </c>
      <c r="E220" s="29"/>
      <c r="F220" s="29"/>
      <c r="G220" s="29"/>
      <c r="H220" s="29"/>
      <c r="I220" s="29"/>
      <c r="J220" s="29"/>
      <c r="K220" s="29"/>
      <c r="L220" s="31">
        <v>2681.19</v>
      </c>
      <c r="M220" s="29"/>
      <c r="N220" s="29"/>
      <c r="O220" s="29"/>
      <c r="P220" s="29"/>
      <c r="Q220" s="29"/>
      <c r="R220" s="29"/>
    </row>
    <row r="221" spans="1:18" x14ac:dyDescent="0.25">
      <c r="A221" s="29">
        <v>6001002003000240</v>
      </c>
      <c r="B221" s="29" t="s">
        <v>263</v>
      </c>
      <c r="D221" s="33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</row>
    <row r="222" spans="1:18" x14ac:dyDescent="0.25">
      <c r="A222" s="29">
        <v>6001002003000240</v>
      </c>
      <c r="B222" s="29" t="s">
        <v>264</v>
      </c>
      <c r="C222" s="49">
        <v>669187.12</v>
      </c>
      <c r="D222" s="32">
        <v>669187.12</v>
      </c>
      <c r="E222" s="29"/>
      <c r="F222" s="29"/>
      <c r="G222" s="29"/>
      <c r="H222" s="31">
        <v>383217.99</v>
      </c>
      <c r="I222" s="29"/>
      <c r="J222" s="29"/>
      <c r="K222" s="31">
        <v>4012.07</v>
      </c>
      <c r="L222" s="31">
        <v>250752.14</v>
      </c>
      <c r="M222" s="31">
        <v>22284.25</v>
      </c>
      <c r="N222" s="31">
        <v>8920.67</v>
      </c>
      <c r="O222" s="29"/>
      <c r="P222" s="29"/>
      <c r="Q222" s="29"/>
      <c r="R222" s="29"/>
    </row>
    <row r="223" spans="1:18" x14ac:dyDescent="0.25">
      <c r="A223" s="29">
        <v>600100200400</v>
      </c>
      <c r="B223" s="29" t="s">
        <v>265</v>
      </c>
      <c r="C223" s="52">
        <v>34626.160000000003</v>
      </c>
      <c r="D223" s="31">
        <v>34172.47</v>
      </c>
      <c r="E223" s="31">
        <v>1409.83</v>
      </c>
      <c r="F223" s="29">
        <v>313.8</v>
      </c>
      <c r="G223" s="29">
        <v>521.42999999999995</v>
      </c>
      <c r="H223" s="29">
        <v>76.41</v>
      </c>
      <c r="I223" s="29"/>
      <c r="J223" s="29"/>
      <c r="K223" s="29">
        <v>503.08</v>
      </c>
      <c r="L223" s="31">
        <v>17622.63</v>
      </c>
      <c r="M223" s="31">
        <v>10424.709999999999</v>
      </c>
      <c r="N223" s="31">
        <v>3050.58</v>
      </c>
      <c r="O223" s="29">
        <v>250</v>
      </c>
      <c r="P223" s="29"/>
      <c r="Q223" s="29"/>
      <c r="R223" s="29"/>
    </row>
    <row r="224" spans="1:18" x14ac:dyDescent="0.25">
      <c r="A224" s="29">
        <v>6001002004000000</v>
      </c>
      <c r="B224" s="29" t="s">
        <v>266</v>
      </c>
      <c r="C224" s="59">
        <v>-280.10000000000002</v>
      </c>
      <c r="D224">
        <v>-280.10000000000002</v>
      </c>
      <c r="L224">
        <v>-280.10000000000002</v>
      </c>
    </row>
    <row r="225" spans="1:18" x14ac:dyDescent="0.25">
      <c r="A225" s="29">
        <v>6001002004000010</v>
      </c>
      <c r="B225" s="29" t="s">
        <v>38</v>
      </c>
      <c r="C225">
        <v>781.5</v>
      </c>
      <c r="D225">
        <v>781.5</v>
      </c>
      <c r="F225">
        <v>313.8</v>
      </c>
      <c r="L225">
        <v>250</v>
      </c>
      <c r="M225">
        <v>54.9</v>
      </c>
      <c r="N225">
        <v>162.80000000000001</v>
      </c>
    </row>
    <row r="226" spans="1:18" x14ac:dyDescent="0.25">
      <c r="A226" s="29">
        <v>6001002004000010</v>
      </c>
      <c r="B226" s="29" t="s">
        <v>267</v>
      </c>
      <c r="C226" s="59">
        <v>-220</v>
      </c>
      <c r="D226">
        <v>-220</v>
      </c>
      <c r="L226">
        <v>-220</v>
      </c>
    </row>
    <row r="227" spans="1:18" x14ac:dyDescent="0.25">
      <c r="A227" s="29">
        <v>6001002004000010</v>
      </c>
      <c r="B227" s="29" t="s">
        <v>268</v>
      </c>
    </row>
    <row r="228" spans="1:18" x14ac:dyDescent="0.25">
      <c r="A228" s="29">
        <v>6001002004000020</v>
      </c>
      <c r="B228" s="29" t="s">
        <v>39</v>
      </c>
      <c r="C228">
        <v>280.23</v>
      </c>
      <c r="D228">
        <v>280.23</v>
      </c>
      <c r="N228">
        <v>280.23</v>
      </c>
    </row>
    <row r="229" spans="1:18" x14ac:dyDescent="0.25">
      <c r="A229" s="29">
        <v>6001002004000050</v>
      </c>
      <c r="B229" s="29" t="s">
        <v>40</v>
      </c>
    </row>
    <row r="230" spans="1:18" x14ac:dyDescent="0.25">
      <c r="A230" s="29">
        <v>6001002004000080</v>
      </c>
      <c r="B230" s="29" t="s">
        <v>41</v>
      </c>
      <c r="C230" s="49">
        <v>22139.94</v>
      </c>
      <c r="D230" s="49">
        <v>22139.94</v>
      </c>
      <c r="L230" s="49">
        <v>16165.6</v>
      </c>
      <c r="M230" s="49">
        <v>5974.34</v>
      </c>
    </row>
    <row r="231" spans="1:18" x14ac:dyDescent="0.25">
      <c r="A231" s="29">
        <v>6001002004000110</v>
      </c>
      <c r="B231" s="29" t="s">
        <v>269</v>
      </c>
      <c r="C231" s="52">
        <v>11924.59</v>
      </c>
      <c r="D231" s="49">
        <v>11924.59</v>
      </c>
      <c r="E231" s="49">
        <v>1499.22</v>
      </c>
      <c r="G231">
        <v>521.42999999999995</v>
      </c>
      <c r="H231">
        <v>76.41</v>
      </c>
      <c r="K231">
        <v>503.08</v>
      </c>
      <c r="L231" s="49">
        <v>1487.13</v>
      </c>
      <c r="M231" s="49">
        <v>4395.47</v>
      </c>
      <c r="N231" s="49">
        <v>2835.25</v>
      </c>
      <c r="O231">
        <v>606.6</v>
      </c>
    </row>
    <row r="232" spans="1:18" x14ac:dyDescent="0.25">
      <c r="A232" s="29">
        <v>600100200500</v>
      </c>
      <c r="B232" s="29" t="s">
        <v>42</v>
      </c>
      <c r="C232" s="49">
        <v>414027.35</v>
      </c>
      <c r="D232" s="31">
        <v>413792.19</v>
      </c>
      <c r="E232" s="29"/>
      <c r="F232" s="29"/>
      <c r="G232" s="29"/>
      <c r="H232" s="31">
        <v>224422.59</v>
      </c>
      <c r="I232" s="29"/>
      <c r="J232" s="29"/>
      <c r="K232" s="29"/>
      <c r="L232" s="31">
        <v>49023.83</v>
      </c>
      <c r="M232" s="31">
        <v>108307.09</v>
      </c>
      <c r="N232" s="31">
        <v>32038.68</v>
      </c>
      <c r="O232" s="29"/>
      <c r="P232" s="29"/>
      <c r="Q232" s="29"/>
      <c r="R232" s="29"/>
    </row>
    <row r="233" spans="1:18" x14ac:dyDescent="0.25">
      <c r="A233" s="29">
        <v>6001002005000010</v>
      </c>
      <c r="B233" s="29" t="s">
        <v>43</v>
      </c>
      <c r="C233" s="49">
        <v>249321.97</v>
      </c>
      <c r="D233" s="49">
        <v>249321.97</v>
      </c>
      <c r="H233" s="49">
        <v>153088.19</v>
      </c>
      <c r="L233" s="49">
        <v>39832.81</v>
      </c>
      <c r="M233" s="49">
        <v>9204.2099999999991</v>
      </c>
      <c r="N233" s="49">
        <v>47196.76</v>
      </c>
    </row>
    <row r="234" spans="1:18" x14ac:dyDescent="0.25">
      <c r="A234" s="29">
        <v>6001002005000010</v>
      </c>
      <c r="B234" s="29" t="s">
        <v>372</v>
      </c>
    </row>
    <row r="235" spans="1:18" x14ac:dyDescent="0.25">
      <c r="A235" s="29">
        <v>6001002005000020</v>
      </c>
      <c r="B235" s="29" t="s">
        <v>44</v>
      </c>
      <c r="C235" s="49">
        <v>11092</v>
      </c>
      <c r="D235" s="49">
        <v>11092</v>
      </c>
      <c r="H235" s="49">
        <v>6436</v>
      </c>
      <c r="L235" s="49">
        <v>3924</v>
      </c>
      <c r="M235">
        <v>-69</v>
      </c>
      <c r="N235">
        <v>801</v>
      </c>
    </row>
    <row r="236" spans="1:18" x14ac:dyDescent="0.25">
      <c r="A236" s="29">
        <v>6001002005000030</v>
      </c>
      <c r="B236" s="29" t="s">
        <v>373</v>
      </c>
      <c r="C236" s="49">
        <v>94922.2</v>
      </c>
      <c r="D236" s="49">
        <v>94922.2</v>
      </c>
      <c r="H236" s="49">
        <v>52084.91</v>
      </c>
      <c r="L236" s="49">
        <v>4264.8599999999997</v>
      </c>
      <c r="M236" s="49">
        <v>60648.28</v>
      </c>
      <c r="N236" s="49">
        <v>-22075.85</v>
      </c>
    </row>
    <row r="237" spans="1:18" x14ac:dyDescent="0.25">
      <c r="A237" s="29">
        <v>6001002005000040</v>
      </c>
      <c r="B237" s="29" t="s">
        <v>45</v>
      </c>
      <c r="C237" s="52">
        <v>48092.55</v>
      </c>
      <c r="D237" s="49">
        <v>48092.55</v>
      </c>
      <c r="H237" s="49">
        <v>12697.39</v>
      </c>
      <c r="L237" s="49">
        <v>1002.16</v>
      </c>
      <c r="M237" s="49">
        <v>28041.07</v>
      </c>
      <c r="N237" s="49">
        <v>6351.93</v>
      </c>
    </row>
    <row r="238" spans="1:18" x14ac:dyDescent="0.25">
      <c r="A238" s="29">
        <v>6001002005000050</v>
      </c>
      <c r="B238" s="29" t="s">
        <v>46</v>
      </c>
      <c r="C238" s="49">
        <v>10598.63</v>
      </c>
      <c r="D238" s="49">
        <v>10598.63</v>
      </c>
      <c r="H238">
        <v>116.1</v>
      </c>
      <c r="M238" s="49">
        <v>10482.530000000001</v>
      </c>
    </row>
    <row r="239" spans="1:18" x14ac:dyDescent="0.25">
      <c r="A239" s="29">
        <v>600100200600</v>
      </c>
      <c r="B239" s="29" t="s">
        <v>47</v>
      </c>
      <c r="C239" s="51">
        <v>195797.46</v>
      </c>
      <c r="D239" s="31">
        <v>182858.29</v>
      </c>
      <c r="E239" s="29"/>
      <c r="F239" s="29"/>
      <c r="G239" s="29"/>
      <c r="H239" s="31">
        <v>85556.95</v>
      </c>
      <c r="I239" s="29"/>
      <c r="J239" s="29"/>
      <c r="K239" s="31">
        <v>3872.94</v>
      </c>
      <c r="L239" s="31">
        <v>38641.589999999997</v>
      </c>
      <c r="M239" s="31">
        <v>36802.26</v>
      </c>
      <c r="N239" s="31">
        <v>14969.55</v>
      </c>
      <c r="O239" s="29"/>
      <c r="P239" s="31">
        <v>3015</v>
      </c>
      <c r="Q239" s="29"/>
      <c r="R239" s="29"/>
    </row>
    <row r="240" spans="1:18" x14ac:dyDescent="0.25">
      <c r="A240" s="29">
        <v>6001002006000000</v>
      </c>
      <c r="B240" s="29" t="s">
        <v>47</v>
      </c>
      <c r="C240" s="52">
        <v>146494.45000000001</v>
      </c>
      <c r="D240" s="49">
        <v>146494.45000000001</v>
      </c>
      <c r="H240" s="49">
        <v>83844.91</v>
      </c>
      <c r="K240" s="49">
        <v>3872.94</v>
      </c>
      <c r="L240" s="49">
        <v>14761.79</v>
      </c>
      <c r="M240" s="49">
        <v>27396.26</v>
      </c>
      <c r="N240" s="49">
        <v>13603.55</v>
      </c>
      <c r="P240" s="49">
        <v>3015</v>
      </c>
    </row>
    <row r="241" spans="1:18" x14ac:dyDescent="0.25">
      <c r="A241" s="29">
        <v>6001002006000010</v>
      </c>
      <c r="B241" s="29" t="s">
        <v>48</v>
      </c>
      <c r="C241">
        <v>465</v>
      </c>
      <c r="D241">
        <v>465</v>
      </c>
      <c r="H241">
        <v>465</v>
      </c>
    </row>
    <row r="242" spans="1:18" x14ac:dyDescent="0.25">
      <c r="A242" s="29">
        <v>6001002006000010</v>
      </c>
      <c r="B242" s="29" t="s">
        <v>270</v>
      </c>
      <c r="C242" s="59">
        <v>849.97</v>
      </c>
      <c r="D242">
        <v>849.97</v>
      </c>
      <c r="H242">
        <v>37.19</v>
      </c>
      <c r="M242">
        <v>812.78</v>
      </c>
    </row>
    <row r="243" spans="1:18" x14ac:dyDescent="0.25">
      <c r="A243" s="29">
        <v>6001002006000010</v>
      </c>
      <c r="B243" s="29" t="s">
        <v>271</v>
      </c>
      <c r="C243" s="49">
        <v>31683.4</v>
      </c>
      <c r="D243" s="49">
        <v>31683.4</v>
      </c>
      <c r="L243" s="49">
        <v>31683.4</v>
      </c>
    </row>
    <row r="244" spans="1:18" x14ac:dyDescent="0.25">
      <c r="A244" s="29">
        <v>6001002006000010</v>
      </c>
      <c r="B244" s="29" t="s">
        <v>272</v>
      </c>
      <c r="C244" s="49">
        <v>4250</v>
      </c>
      <c r="D244" s="49">
        <v>4250</v>
      </c>
      <c r="L244" s="49">
        <v>4250</v>
      </c>
    </row>
    <row r="245" spans="1:18" x14ac:dyDescent="0.25">
      <c r="A245" s="29">
        <v>6001002006000010</v>
      </c>
      <c r="B245" s="29" t="s">
        <v>273</v>
      </c>
    </row>
    <row r="246" spans="1:18" x14ac:dyDescent="0.25">
      <c r="A246" s="29">
        <v>6001002006000010</v>
      </c>
      <c r="B246" s="29" t="s">
        <v>274</v>
      </c>
      <c r="C246" s="49">
        <v>9906</v>
      </c>
      <c r="D246" s="49">
        <v>9906</v>
      </c>
      <c r="M246" s="49">
        <v>8906</v>
      </c>
      <c r="N246" s="49">
        <v>1000</v>
      </c>
    </row>
    <row r="247" spans="1:18" x14ac:dyDescent="0.25">
      <c r="A247" s="29">
        <v>6001002006000030</v>
      </c>
      <c r="B247" s="29" t="s">
        <v>49</v>
      </c>
      <c r="C247" s="49">
        <v>1782.64</v>
      </c>
      <c r="D247" s="49">
        <v>1782.64</v>
      </c>
      <c r="H247" s="49">
        <v>1636.24</v>
      </c>
      <c r="L247">
        <v>146.4</v>
      </c>
    </row>
    <row r="248" spans="1:18" x14ac:dyDescent="0.25">
      <c r="A248" s="29">
        <v>6001002006000080</v>
      </c>
      <c r="B248" s="29" t="s">
        <v>275</v>
      </c>
      <c r="C248">
        <v>366</v>
      </c>
      <c r="D248">
        <v>366</v>
      </c>
      <c r="N248">
        <v>366</v>
      </c>
    </row>
    <row r="249" spans="1:18" x14ac:dyDescent="0.25">
      <c r="A249" s="29">
        <v>6001002006000080</v>
      </c>
      <c r="B249" s="29" t="s">
        <v>276</v>
      </c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</row>
    <row r="250" spans="1:18" x14ac:dyDescent="0.25">
      <c r="A250" s="29">
        <v>600100200700</v>
      </c>
      <c r="B250" s="29" t="s">
        <v>50</v>
      </c>
      <c r="C250" s="49">
        <v>84496.81</v>
      </c>
      <c r="D250" s="31">
        <v>84259.01</v>
      </c>
      <c r="E250" s="29"/>
      <c r="F250" s="29"/>
      <c r="G250" s="29"/>
      <c r="H250" s="31">
        <v>23620.5</v>
      </c>
      <c r="I250" s="29"/>
      <c r="J250" s="29"/>
      <c r="K250" s="29"/>
      <c r="L250" s="31">
        <v>2699.5</v>
      </c>
      <c r="M250" s="31">
        <v>57939.01</v>
      </c>
      <c r="N250" s="29"/>
      <c r="O250" s="29"/>
      <c r="P250" s="29"/>
      <c r="Q250" s="29"/>
      <c r="R250" s="29"/>
    </row>
    <row r="251" spans="1:18" x14ac:dyDescent="0.25">
      <c r="A251" s="29">
        <v>6001002007000040</v>
      </c>
      <c r="B251" s="29" t="s">
        <v>51</v>
      </c>
      <c r="C251" s="52">
        <v>84496.81</v>
      </c>
      <c r="D251" s="49">
        <v>84496.81</v>
      </c>
      <c r="H251" s="49">
        <v>23620.5</v>
      </c>
      <c r="L251" s="49">
        <v>2699.5</v>
      </c>
      <c r="M251" s="49">
        <v>58176.81</v>
      </c>
      <c r="Q251" s="29"/>
      <c r="R251" s="29"/>
    </row>
    <row r="252" spans="1:18" x14ac:dyDescent="0.25">
      <c r="A252" s="29">
        <v>6001003</v>
      </c>
      <c r="B252" s="29" t="s">
        <v>52</v>
      </c>
      <c r="C252" s="51">
        <v>27516.3</v>
      </c>
      <c r="D252" s="31">
        <v>25375.200000000001</v>
      </c>
      <c r="E252" s="29"/>
      <c r="F252" s="29"/>
      <c r="G252" s="29"/>
      <c r="H252" s="31">
        <v>16304.31</v>
      </c>
      <c r="I252" s="29"/>
      <c r="J252" s="29"/>
      <c r="K252" s="29"/>
      <c r="L252" s="31">
        <v>6685.82</v>
      </c>
      <c r="M252" s="31">
        <v>2249.65</v>
      </c>
      <c r="N252" s="29">
        <v>135.41999999999999</v>
      </c>
      <c r="O252" s="29"/>
      <c r="P252" s="29"/>
      <c r="Q252" s="29"/>
      <c r="R252" s="29"/>
    </row>
    <row r="253" spans="1:18" x14ac:dyDescent="0.25">
      <c r="A253" s="29">
        <v>600100300100</v>
      </c>
      <c r="B253" s="29" t="s">
        <v>53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</row>
    <row r="254" spans="1:18" x14ac:dyDescent="0.25">
      <c r="A254" s="29">
        <v>600100300200</v>
      </c>
      <c r="B254" s="29" t="s">
        <v>54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1:18" x14ac:dyDescent="0.25">
      <c r="A255" s="29">
        <v>600100300300</v>
      </c>
      <c r="B255" s="29" t="s">
        <v>55</v>
      </c>
      <c r="C255" s="49">
        <v>27516.3</v>
      </c>
      <c r="D255" s="31">
        <v>25375.200000000001</v>
      </c>
      <c r="E255" s="29"/>
      <c r="F255" s="29"/>
      <c r="G255" s="29"/>
      <c r="H255" s="31">
        <v>16304.31</v>
      </c>
      <c r="I255" s="29"/>
      <c r="J255" s="29"/>
      <c r="K255" s="29"/>
      <c r="L255" s="31">
        <v>6685.82</v>
      </c>
      <c r="M255" s="31">
        <v>2249.65</v>
      </c>
      <c r="N255" s="29">
        <v>135.41999999999999</v>
      </c>
      <c r="O255" s="29"/>
      <c r="P255" s="29"/>
      <c r="Q255" s="29"/>
      <c r="R255" s="29"/>
    </row>
    <row r="256" spans="1:18" x14ac:dyDescent="0.25">
      <c r="A256" s="29">
        <v>6001003003000020</v>
      </c>
      <c r="B256" s="29" t="s">
        <v>56</v>
      </c>
      <c r="C256" s="52">
        <v>8564.4</v>
      </c>
      <c r="D256" s="49">
        <v>8564.4</v>
      </c>
      <c r="L256" s="49">
        <v>8564.4</v>
      </c>
    </row>
    <row r="257" spans="1:18" x14ac:dyDescent="0.25">
      <c r="A257" s="29">
        <v>6001003003000050</v>
      </c>
      <c r="B257" s="29" t="s">
        <v>57</v>
      </c>
      <c r="C257" s="49">
        <v>18951.900000000001</v>
      </c>
      <c r="D257" s="49">
        <v>18951.900000000001</v>
      </c>
      <c r="H257" s="49">
        <v>16304.31</v>
      </c>
      <c r="L257">
        <v>262.52</v>
      </c>
      <c r="M257" s="49">
        <v>2249.65</v>
      </c>
      <c r="N257">
        <v>135.41999999999999</v>
      </c>
    </row>
    <row r="258" spans="1:18" x14ac:dyDescent="0.25">
      <c r="A258" s="29">
        <v>6001004</v>
      </c>
      <c r="B258" s="29" t="s">
        <v>374</v>
      </c>
      <c r="C258" s="49">
        <v>1626390.41</v>
      </c>
      <c r="D258" s="31">
        <v>1624930.81</v>
      </c>
      <c r="E258" s="29">
        <v>-58.13</v>
      </c>
      <c r="F258" s="29"/>
      <c r="G258" s="31">
        <v>31103.91</v>
      </c>
      <c r="H258" s="31">
        <v>157148.28</v>
      </c>
      <c r="I258" s="29"/>
      <c r="J258" s="29"/>
      <c r="K258" s="31">
        <v>123376.35</v>
      </c>
      <c r="L258" s="31">
        <v>915378.15</v>
      </c>
      <c r="M258" s="31">
        <v>137872.5</v>
      </c>
      <c r="N258" s="31">
        <v>160023.67000000001</v>
      </c>
      <c r="O258" s="31">
        <v>17785.8</v>
      </c>
      <c r="P258" s="29"/>
      <c r="Q258" s="29"/>
      <c r="R258" s="31">
        <v>82300.28</v>
      </c>
    </row>
    <row r="259" spans="1:18" x14ac:dyDescent="0.25">
      <c r="A259" s="29">
        <v>600100400100</v>
      </c>
      <c r="B259" s="29" t="s">
        <v>58</v>
      </c>
      <c r="C259" s="49">
        <v>1272507.1000000001</v>
      </c>
      <c r="D259" s="31">
        <v>1271047.5</v>
      </c>
      <c r="E259" s="29"/>
      <c r="F259" s="29"/>
      <c r="G259" s="31">
        <v>25431.39</v>
      </c>
      <c r="H259" s="31">
        <v>123045.95</v>
      </c>
      <c r="I259" s="29"/>
      <c r="J259" s="29"/>
      <c r="K259" s="31">
        <v>94392.76</v>
      </c>
      <c r="L259" s="31">
        <v>723189.2</v>
      </c>
      <c r="M259" s="31">
        <v>104868.56</v>
      </c>
      <c r="N259" s="31">
        <v>122661.68</v>
      </c>
      <c r="O259" s="31">
        <v>13585.66</v>
      </c>
      <c r="P259" s="29"/>
      <c r="Q259" s="29"/>
      <c r="R259" s="31">
        <v>63872.3</v>
      </c>
    </row>
    <row r="260" spans="1:18" x14ac:dyDescent="0.25">
      <c r="A260" s="29">
        <v>6001004001000010</v>
      </c>
      <c r="B260" s="29" t="s">
        <v>59</v>
      </c>
      <c r="C260" s="49">
        <v>1006532.38</v>
      </c>
      <c r="D260" s="32">
        <v>1006532.38</v>
      </c>
      <c r="E260" s="29"/>
      <c r="F260" s="29"/>
      <c r="G260" s="31">
        <v>10969.59</v>
      </c>
      <c r="H260" s="31">
        <v>94661.81</v>
      </c>
      <c r="I260" s="29"/>
      <c r="J260" s="29"/>
      <c r="K260" s="31">
        <v>85452.21</v>
      </c>
      <c r="L260" s="31">
        <v>566206.41</v>
      </c>
      <c r="M260" s="31">
        <v>80213.95</v>
      </c>
      <c r="N260" s="31">
        <v>103928.9</v>
      </c>
      <c r="O260" s="31">
        <v>11374.71</v>
      </c>
      <c r="P260" s="29"/>
      <c r="Q260" s="29"/>
      <c r="R260" s="31">
        <v>53724.800000000003</v>
      </c>
    </row>
    <row r="261" spans="1:18" x14ac:dyDescent="0.25">
      <c r="A261" s="29">
        <v>6001004001000080</v>
      </c>
      <c r="B261" s="29" t="s">
        <v>60</v>
      </c>
      <c r="C261">
        <v>360</v>
      </c>
      <c r="D261" s="33">
        <v>360</v>
      </c>
      <c r="E261" s="29"/>
      <c r="F261" s="29"/>
      <c r="G261" s="29"/>
      <c r="H261" s="29"/>
      <c r="I261" s="29"/>
      <c r="J261" s="29"/>
      <c r="K261" s="29"/>
      <c r="L261" s="29">
        <v>360</v>
      </c>
      <c r="M261" s="29"/>
      <c r="N261" s="29"/>
      <c r="O261" s="29"/>
      <c r="P261" s="29"/>
      <c r="Q261" s="29"/>
      <c r="R261" s="29"/>
    </row>
    <row r="262" spans="1:18" x14ac:dyDescent="0.25">
      <c r="A262" s="29">
        <v>6001004001000080</v>
      </c>
      <c r="B262" s="29" t="s">
        <v>277</v>
      </c>
      <c r="C262" s="49">
        <v>2272.5</v>
      </c>
      <c r="D262" s="32">
        <v>2272.5</v>
      </c>
      <c r="E262" s="29"/>
      <c r="F262" s="29"/>
      <c r="G262" s="29"/>
      <c r="H262" s="29">
        <v>125.5</v>
      </c>
      <c r="I262" s="29"/>
      <c r="J262" s="29"/>
      <c r="K262" s="29"/>
      <c r="L262" s="29"/>
      <c r="M262" s="29">
        <v>366</v>
      </c>
      <c r="N262" s="31">
        <v>1281</v>
      </c>
      <c r="O262" s="29">
        <v>500</v>
      </c>
      <c r="P262" s="29"/>
      <c r="Q262" s="29"/>
      <c r="R262" s="29"/>
    </row>
    <row r="263" spans="1:18" x14ac:dyDescent="0.25">
      <c r="A263" s="29">
        <v>6001004001000090</v>
      </c>
      <c r="B263" s="29" t="s">
        <v>278</v>
      </c>
      <c r="C263" s="49">
        <v>28100</v>
      </c>
      <c r="D263" s="32">
        <v>28100</v>
      </c>
      <c r="E263" s="29"/>
      <c r="F263" s="29"/>
      <c r="G263" s="31">
        <v>11433.32</v>
      </c>
      <c r="H263" s="29"/>
      <c r="I263" s="29"/>
      <c r="J263" s="29"/>
      <c r="K263" s="29"/>
      <c r="L263" s="31">
        <v>16666.68</v>
      </c>
      <c r="M263" s="29"/>
      <c r="N263" s="29"/>
      <c r="O263" s="29"/>
      <c r="P263" s="29"/>
      <c r="Q263" s="29"/>
      <c r="R263" s="29"/>
    </row>
    <row r="264" spans="1:18" x14ac:dyDescent="0.25">
      <c r="A264" s="29">
        <v>6001004001000100</v>
      </c>
      <c r="B264" s="29" t="s">
        <v>61</v>
      </c>
      <c r="C264" s="49">
        <v>103572.37</v>
      </c>
      <c r="D264" s="32">
        <v>103572.37</v>
      </c>
      <c r="E264" s="29"/>
      <c r="F264" s="29"/>
      <c r="G264" s="31">
        <v>1442.67</v>
      </c>
      <c r="H264" s="31">
        <v>10068.1</v>
      </c>
      <c r="I264" s="29"/>
      <c r="J264" s="29"/>
      <c r="K264" s="31">
        <v>-1249.55</v>
      </c>
      <c r="L264" s="31">
        <v>72060.899999999994</v>
      </c>
      <c r="M264" s="31">
        <v>6733.44</v>
      </c>
      <c r="N264" s="31">
        <v>8958.58</v>
      </c>
      <c r="O264" s="29">
        <v>490.63</v>
      </c>
      <c r="P264" s="29"/>
      <c r="Q264" s="29"/>
      <c r="R264" s="31">
        <v>5067.6000000000004</v>
      </c>
    </row>
    <row r="265" spans="1:18" x14ac:dyDescent="0.25">
      <c r="A265" s="29">
        <v>6001004001000100</v>
      </c>
      <c r="B265" s="29" t="s">
        <v>279</v>
      </c>
      <c r="D265" s="33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1:18" x14ac:dyDescent="0.25">
      <c r="A266" s="29">
        <v>6001004001000110</v>
      </c>
      <c r="B266" s="29" t="s">
        <v>62</v>
      </c>
      <c r="D266" s="33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1:18" x14ac:dyDescent="0.25">
      <c r="A267" s="29">
        <v>6001004001000110</v>
      </c>
      <c r="B267" s="29" t="s">
        <v>280</v>
      </c>
      <c r="C267" s="52">
        <v>12231.5</v>
      </c>
      <c r="D267" s="32">
        <v>10771.9</v>
      </c>
      <c r="E267" s="29"/>
      <c r="F267" s="29"/>
      <c r="G267" s="29">
        <v>366.77</v>
      </c>
      <c r="H267" s="29">
        <v>931.87</v>
      </c>
      <c r="I267" s="29"/>
      <c r="J267" s="29"/>
      <c r="K267" s="29"/>
      <c r="L267" s="29">
        <v>414</v>
      </c>
      <c r="M267" s="31">
        <v>9059.26</v>
      </c>
      <c r="N267" s="29"/>
      <c r="O267" s="29"/>
      <c r="P267" s="29"/>
      <c r="Q267" s="29"/>
      <c r="R267" s="29"/>
    </row>
    <row r="268" spans="1:18" x14ac:dyDescent="0.25">
      <c r="A268" s="29">
        <v>6001004001000120</v>
      </c>
      <c r="B268" s="29" t="s">
        <v>281</v>
      </c>
      <c r="C268" s="49">
        <v>108882.64</v>
      </c>
      <c r="D268" s="32">
        <v>108882.64</v>
      </c>
      <c r="E268" s="29"/>
      <c r="F268" s="29"/>
      <c r="G268" s="31">
        <v>1219.04</v>
      </c>
      <c r="H268" s="31">
        <v>9603.7999999999993</v>
      </c>
      <c r="I268" s="29"/>
      <c r="J268" s="29"/>
      <c r="K268" s="31">
        <v>7769.3</v>
      </c>
      <c r="L268" s="31">
        <v>67481.210000000006</v>
      </c>
      <c r="M268" s="31">
        <v>8495.91</v>
      </c>
      <c r="N268" s="31">
        <v>8013.16</v>
      </c>
      <c r="O268" s="31">
        <v>1220.32</v>
      </c>
      <c r="P268" s="29"/>
      <c r="Q268" s="29"/>
      <c r="R268" s="31">
        <v>5079.8999999999996</v>
      </c>
    </row>
    <row r="269" spans="1:18" x14ac:dyDescent="0.25">
      <c r="A269" s="29">
        <v>6001004001000120</v>
      </c>
      <c r="B269" s="29" t="s">
        <v>282</v>
      </c>
      <c r="D269" s="33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1:18" x14ac:dyDescent="0.25">
      <c r="A270" s="29">
        <v>6001004001000120</v>
      </c>
      <c r="B270" s="29" t="s">
        <v>283</v>
      </c>
      <c r="C270" s="49">
        <v>10555.71</v>
      </c>
      <c r="D270" s="32">
        <v>10555.71</v>
      </c>
      <c r="E270" s="29"/>
      <c r="F270" s="29"/>
      <c r="G270" s="29"/>
      <c r="H270" s="31">
        <v>7654.87</v>
      </c>
      <c r="I270" s="29"/>
      <c r="J270" s="29"/>
      <c r="K270" s="31">
        <v>2420.8000000000002</v>
      </c>
      <c r="L270" s="29"/>
      <c r="M270" s="29"/>
      <c r="N270" s="29">
        <v>480.04</v>
      </c>
      <c r="O270" s="29"/>
      <c r="P270" s="29"/>
      <c r="Q270" s="29"/>
      <c r="R270" s="29"/>
    </row>
    <row r="271" spans="1:18" x14ac:dyDescent="0.25">
      <c r="A271" s="29">
        <v>600100400200</v>
      </c>
      <c r="B271" s="29" t="s">
        <v>63</v>
      </c>
      <c r="C271" s="49">
        <v>297089.05</v>
      </c>
      <c r="D271" s="31">
        <v>297089.05</v>
      </c>
      <c r="E271" s="29">
        <v>-58.13</v>
      </c>
      <c r="F271" s="29"/>
      <c r="G271" s="31">
        <v>4789.8</v>
      </c>
      <c r="H271" s="31">
        <v>27680.03</v>
      </c>
      <c r="I271" s="29"/>
      <c r="J271" s="29"/>
      <c r="K271" s="31">
        <v>25299.08</v>
      </c>
      <c r="L271" s="31">
        <v>162435.26999999999</v>
      </c>
      <c r="M271" s="31">
        <v>26911.8</v>
      </c>
      <c r="N271" s="31">
        <v>32634.05</v>
      </c>
      <c r="O271" s="31">
        <v>3182.94</v>
      </c>
      <c r="P271" s="29"/>
      <c r="Q271" s="29"/>
      <c r="R271" s="31">
        <v>14214.21</v>
      </c>
    </row>
    <row r="272" spans="1:18" x14ac:dyDescent="0.25">
      <c r="A272" s="29">
        <v>6001004002000010</v>
      </c>
      <c r="B272" s="29" t="s">
        <v>64</v>
      </c>
      <c r="C272" s="49">
        <v>281971.78999999998</v>
      </c>
      <c r="D272" s="32">
        <v>281971.78999999998</v>
      </c>
      <c r="E272" s="29"/>
      <c r="F272" s="29"/>
      <c r="G272" s="31">
        <v>4411.53</v>
      </c>
      <c r="H272" s="31">
        <v>26583.98</v>
      </c>
      <c r="I272" s="29"/>
      <c r="J272" s="29"/>
      <c r="K272" s="31">
        <v>24296.54</v>
      </c>
      <c r="L272" s="31">
        <v>159308.14000000001</v>
      </c>
      <c r="M272" s="31">
        <v>22040.27</v>
      </c>
      <c r="N272" s="31">
        <v>28189.67</v>
      </c>
      <c r="O272" s="31">
        <v>3138.28</v>
      </c>
      <c r="P272" s="29"/>
      <c r="Q272" s="29"/>
      <c r="R272" s="31">
        <v>14003.38</v>
      </c>
    </row>
    <row r="273" spans="1:18" x14ac:dyDescent="0.25">
      <c r="A273" s="29">
        <v>6001004002000020</v>
      </c>
      <c r="B273" s="29" t="s">
        <v>284</v>
      </c>
      <c r="C273" s="49">
        <v>1874.89</v>
      </c>
      <c r="D273" s="32">
        <v>1874.89</v>
      </c>
      <c r="E273" s="29">
        <v>987.05</v>
      </c>
      <c r="F273" s="29"/>
      <c r="G273" s="29"/>
      <c r="H273" s="29">
        <v>310.20999999999998</v>
      </c>
      <c r="I273" s="29"/>
      <c r="J273" s="29"/>
      <c r="K273" s="29"/>
      <c r="L273" s="29"/>
      <c r="M273" s="29"/>
      <c r="N273" s="29">
        <v>577.63</v>
      </c>
      <c r="O273" s="29"/>
      <c r="P273" s="29"/>
      <c r="Q273" s="29"/>
      <c r="R273" s="29"/>
    </row>
    <row r="274" spans="1:18" x14ac:dyDescent="0.25">
      <c r="A274" s="29">
        <v>6001004002000020</v>
      </c>
      <c r="B274" s="29" t="s">
        <v>285</v>
      </c>
      <c r="D274" s="33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1:18" x14ac:dyDescent="0.25">
      <c r="A275" s="29">
        <v>6001004002000020</v>
      </c>
      <c r="B275" s="29" t="s">
        <v>286</v>
      </c>
      <c r="C275" s="49">
        <v>3160.14</v>
      </c>
      <c r="D275" s="32">
        <v>3160.14</v>
      </c>
      <c r="E275" s="29"/>
      <c r="F275" s="29"/>
      <c r="G275" s="29"/>
      <c r="H275" s="29"/>
      <c r="I275" s="29"/>
      <c r="J275" s="29"/>
      <c r="K275" s="29"/>
      <c r="L275" s="29"/>
      <c r="M275" s="29"/>
      <c r="N275" s="31">
        <v>3160.14</v>
      </c>
      <c r="O275" s="29"/>
      <c r="P275" s="29"/>
      <c r="Q275" s="29"/>
      <c r="R275" s="29"/>
    </row>
    <row r="276" spans="1:18" x14ac:dyDescent="0.25">
      <c r="A276" s="29">
        <v>6001004002000020</v>
      </c>
      <c r="B276" s="29" t="s">
        <v>287</v>
      </c>
      <c r="C276">
        <v>96.63</v>
      </c>
      <c r="D276" s="33">
        <v>96.63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>
        <v>96.63</v>
      </c>
      <c r="O276" s="29"/>
      <c r="P276" s="29"/>
      <c r="Q276" s="29"/>
      <c r="R276" s="29"/>
    </row>
    <row r="277" spans="1:18" x14ac:dyDescent="0.25">
      <c r="A277" s="29">
        <v>6001004002000050</v>
      </c>
      <c r="B277" s="29" t="s">
        <v>288</v>
      </c>
      <c r="C277">
        <v>-711.34</v>
      </c>
      <c r="D277" s="33">
        <v>-711.34</v>
      </c>
      <c r="E277" s="31">
        <v>-1045.18</v>
      </c>
      <c r="F277" s="29"/>
      <c r="G277" s="29">
        <v>333.84</v>
      </c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1:18" x14ac:dyDescent="0.25">
      <c r="A278" s="29">
        <v>6001004002000060</v>
      </c>
      <c r="B278" s="29" t="s">
        <v>65</v>
      </c>
      <c r="C278" s="49">
        <v>10696.94</v>
      </c>
      <c r="D278" s="32">
        <v>10696.94</v>
      </c>
      <c r="E278" s="29"/>
      <c r="F278" s="29"/>
      <c r="G278" s="29">
        <v>44.43</v>
      </c>
      <c r="H278" s="29">
        <v>785.84</v>
      </c>
      <c r="I278" s="29"/>
      <c r="J278" s="29"/>
      <c r="K278" s="31">
        <v>1002.54</v>
      </c>
      <c r="L278" s="31">
        <v>3127.13</v>
      </c>
      <c r="M278" s="31">
        <v>4871.53</v>
      </c>
      <c r="N278" s="29">
        <v>609.98</v>
      </c>
      <c r="O278" s="29">
        <v>44.66</v>
      </c>
      <c r="P278" s="29"/>
      <c r="Q278" s="29"/>
      <c r="R278" s="29">
        <v>210.83</v>
      </c>
    </row>
    <row r="279" spans="1:18" x14ac:dyDescent="0.25">
      <c r="A279" s="29">
        <v>600100400300</v>
      </c>
      <c r="B279" s="29" t="s">
        <v>66</v>
      </c>
      <c r="C279" s="49">
        <v>56794.26</v>
      </c>
      <c r="D279" s="31">
        <v>56794.26</v>
      </c>
      <c r="E279" s="29"/>
      <c r="F279" s="29"/>
      <c r="G279" s="29">
        <v>882.72</v>
      </c>
      <c r="H279" s="31">
        <v>6422.3</v>
      </c>
      <c r="I279" s="29"/>
      <c r="J279" s="29"/>
      <c r="K279" s="31">
        <v>3684.51</v>
      </c>
      <c r="L279" s="31">
        <v>29753.68</v>
      </c>
      <c r="M279" s="31">
        <v>6092.14</v>
      </c>
      <c r="N279" s="31">
        <v>4727.9399999999996</v>
      </c>
      <c r="O279" s="31">
        <v>1017.2</v>
      </c>
      <c r="P279" s="29"/>
      <c r="Q279" s="29"/>
      <c r="R279" s="31">
        <v>4213.7700000000004</v>
      </c>
    </row>
    <row r="280" spans="1:18" x14ac:dyDescent="0.25">
      <c r="A280" s="29">
        <v>6001004003000010</v>
      </c>
      <c r="B280" s="29" t="s">
        <v>67</v>
      </c>
      <c r="C280" s="49">
        <v>56794.26</v>
      </c>
      <c r="D280" s="49">
        <v>56794.26</v>
      </c>
      <c r="G280">
        <v>882.72</v>
      </c>
      <c r="H280" s="49">
        <v>6422.3</v>
      </c>
      <c r="K280" s="49">
        <v>3684.51</v>
      </c>
      <c r="L280" s="49">
        <v>29753.68</v>
      </c>
      <c r="M280" s="49">
        <v>6092.14</v>
      </c>
      <c r="N280" s="49">
        <v>4727.9399999999996</v>
      </c>
      <c r="O280" s="49">
        <v>1017.2</v>
      </c>
      <c r="R280" s="49">
        <v>4213.7700000000004</v>
      </c>
    </row>
    <row r="281" spans="1:18" x14ac:dyDescent="0.25">
      <c r="A281" s="29">
        <v>6001004003000050</v>
      </c>
      <c r="B281" s="29" t="s">
        <v>68</v>
      </c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1:18" x14ac:dyDescent="0.25">
      <c r="A282" s="29">
        <v>6001005</v>
      </c>
      <c r="B282" s="29" t="s">
        <v>69</v>
      </c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3" spans="1:18" x14ac:dyDescent="0.25">
      <c r="A283" s="29">
        <v>600100500100</v>
      </c>
      <c r="B283" s="29" t="s">
        <v>70</v>
      </c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</row>
    <row r="284" spans="1:18" x14ac:dyDescent="0.25">
      <c r="A284" s="29">
        <v>6001005001000010</v>
      </c>
      <c r="B284" s="29" t="s">
        <v>375</v>
      </c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</row>
    <row r="285" spans="1:18" x14ac:dyDescent="0.25">
      <c r="A285" s="29">
        <v>6001005001000020</v>
      </c>
      <c r="B285" s="29" t="s">
        <v>376</v>
      </c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1:18" x14ac:dyDescent="0.25">
      <c r="A286" s="29">
        <v>6001005001000080</v>
      </c>
      <c r="B286" s="29" t="s">
        <v>377</v>
      </c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</row>
    <row r="287" spans="1:18" x14ac:dyDescent="0.25">
      <c r="A287" s="29">
        <v>6001005001000100</v>
      </c>
      <c r="B287" s="29" t="s">
        <v>378</v>
      </c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1:18" x14ac:dyDescent="0.25">
      <c r="A288" s="29">
        <v>6001005001000120</v>
      </c>
      <c r="B288" s="29" t="s">
        <v>379</v>
      </c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1:18" x14ac:dyDescent="0.25">
      <c r="A289" s="29">
        <v>600100500200</v>
      </c>
      <c r="B289" s="29" t="s">
        <v>71</v>
      </c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1:18" x14ac:dyDescent="0.25">
      <c r="A290" s="29">
        <v>6001005002000000</v>
      </c>
      <c r="B290" s="29" t="s">
        <v>289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1:18" x14ac:dyDescent="0.25">
      <c r="A291" s="29">
        <v>6001005002000010</v>
      </c>
      <c r="B291" s="29" t="s">
        <v>380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1:18" x14ac:dyDescent="0.25">
      <c r="A292" s="29">
        <v>6001005002000030</v>
      </c>
      <c r="B292" s="29" t="s">
        <v>381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1:18" x14ac:dyDescent="0.25">
      <c r="A293" s="29">
        <v>6001005002000040</v>
      </c>
      <c r="B293" s="29" t="s">
        <v>382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1:18" x14ac:dyDescent="0.25">
      <c r="A294" s="29">
        <v>6001005002000060</v>
      </c>
      <c r="B294" s="29" t="s">
        <v>383</v>
      </c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1:18" x14ac:dyDescent="0.25">
      <c r="A295" s="29">
        <v>6001005002000070</v>
      </c>
      <c r="B295" s="29" t="s">
        <v>384</v>
      </c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1:18" x14ac:dyDescent="0.25">
      <c r="A296" s="29">
        <v>6001005002000080</v>
      </c>
      <c r="B296" s="29" t="s">
        <v>385</v>
      </c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1:18" x14ac:dyDescent="0.25">
      <c r="A297" s="29">
        <v>6001005002000090</v>
      </c>
      <c r="B297" s="29" t="s">
        <v>386</v>
      </c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1:18" x14ac:dyDescent="0.25">
      <c r="A298" s="29">
        <v>6001005002000100</v>
      </c>
      <c r="B298" s="29" t="s">
        <v>387</v>
      </c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1:18" x14ac:dyDescent="0.25">
      <c r="A299" s="29">
        <v>6001005002000110</v>
      </c>
      <c r="B299" s="29" t="s">
        <v>388</v>
      </c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1:18" x14ac:dyDescent="0.25">
      <c r="A300" s="29">
        <v>6001005002000140</v>
      </c>
      <c r="B300" s="29" t="s">
        <v>389</v>
      </c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1:18" x14ac:dyDescent="0.25">
      <c r="A301" s="29">
        <v>600100500300</v>
      </c>
      <c r="B301" s="29" t="s">
        <v>72</v>
      </c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1:18" x14ac:dyDescent="0.25">
      <c r="A302" s="29">
        <v>6001006</v>
      </c>
      <c r="B302" s="29" t="s">
        <v>290</v>
      </c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</row>
    <row r="303" spans="1:18" x14ac:dyDescent="0.25">
      <c r="A303" s="29">
        <v>600100600100</v>
      </c>
      <c r="B303" s="29" t="s">
        <v>290</v>
      </c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1:18" x14ac:dyDescent="0.25">
      <c r="A304" s="29">
        <v>6001006001000050</v>
      </c>
      <c r="B304" s="29" t="s">
        <v>291</v>
      </c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1:18" x14ac:dyDescent="0.25">
      <c r="A305" s="29">
        <v>6001006001000050</v>
      </c>
      <c r="B305" s="29" t="s">
        <v>292</v>
      </c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1:18" x14ac:dyDescent="0.25">
      <c r="A306" s="29">
        <v>6001007</v>
      </c>
      <c r="B306" s="29" t="s">
        <v>73</v>
      </c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1:18" x14ac:dyDescent="0.25">
      <c r="A307" s="29">
        <v>600100700100</v>
      </c>
      <c r="B307" s="29" t="s">
        <v>74</v>
      </c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1:18" x14ac:dyDescent="0.25">
      <c r="A308" s="29">
        <v>6001007001000010</v>
      </c>
      <c r="B308" s="29" t="s">
        <v>390</v>
      </c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1:18" x14ac:dyDescent="0.25">
      <c r="A309" s="29">
        <v>6001007001000040</v>
      </c>
      <c r="B309" s="29" t="s">
        <v>391</v>
      </c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1:18" x14ac:dyDescent="0.25">
      <c r="A310" s="29">
        <v>600100700200</v>
      </c>
      <c r="B310" s="29" t="s">
        <v>75</v>
      </c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1:18" x14ac:dyDescent="0.25">
      <c r="A311" s="29">
        <v>600100700300</v>
      </c>
      <c r="B311" s="29" t="s">
        <v>76</v>
      </c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</row>
    <row r="312" spans="1:18" x14ac:dyDescent="0.25">
      <c r="A312" s="29">
        <v>6001008</v>
      </c>
      <c r="B312" s="29" t="s">
        <v>77</v>
      </c>
      <c r="C312" s="49">
        <v>164979.6</v>
      </c>
      <c r="D312" s="31">
        <v>142677.79999999999</v>
      </c>
      <c r="E312" s="29">
        <v>23.24</v>
      </c>
      <c r="F312" s="29"/>
      <c r="G312" s="29">
        <v>18.04</v>
      </c>
      <c r="H312" s="31">
        <v>15739.53</v>
      </c>
      <c r="I312" s="29"/>
      <c r="J312" s="29"/>
      <c r="K312" s="31">
        <v>1958.58</v>
      </c>
      <c r="L312" s="31">
        <v>16540.61</v>
      </c>
      <c r="M312" s="31">
        <v>106915.09</v>
      </c>
      <c r="N312" s="31">
        <v>1178.0999999999999</v>
      </c>
      <c r="O312" s="29">
        <v>150</v>
      </c>
      <c r="P312" s="29">
        <v>154.61000000000001</v>
      </c>
      <c r="Q312" s="29"/>
      <c r="R312" s="29"/>
    </row>
    <row r="313" spans="1:18" x14ac:dyDescent="0.25">
      <c r="A313" s="29">
        <v>600100800100</v>
      </c>
      <c r="B313" s="29" t="s">
        <v>392</v>
      </c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4" spans="1:18" x14ac:dyDescent="0.25">
      <c r="A314" s="29">
        <v>6001008001000010</v>
      </c>
      <c r="B314" s="29" t="s">
        <v>393</v>
      </c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</row>
    <row r="315" spans="1:18" x14ac:dyDescent="0.25">
      <c r="A315" s="29">
        <v>6001008001000020</v>
      </c>
      <c r="B315" s="29" t="s">
        <v>394</v>
      </c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</row>
    <row r="316" spans="1:18" x14ac:dyDescent="0.25">
      <c r="A316" s="29">
        <v>600100800200</v>
      </c>
      <c r="B316" s="29" t="s">
        <v>79</v>
      </c>
      <c r="C316" s="51">
        <v>67195.95</v>
      </c>
      <c r="D316" s="31">
        <v>50880.9</v>
      </c>
      <c r="E316" s="29">
        <v>23.24</v>
      </c>
      <c r="F316" s="29"/>
      <c r="G316" s="29">
        <v>18</v>
      </c>
      <c r="H316" s="31">
        <v>15332.18</v>
      </c>
      <c r="I316" s="29"/>
      <c r="J316" s="29"/>
      <c r="K316" s="31">
        <v>1958.58</v>
      </c>
      <c r="L316" s="31">
        <v>3393.23</v>
      </c>
      <c r="M316" s="31">
        <v>29159.040000000001</v>
      </c>
      <c r="N316" s="29">
        <v>996.63</v>
      </c>
      <c r="O316" s="29"/>
      <c r="P316" s="29"/>
      <c r="Q316" s="29"/>
      <c r="R316" s="29"/>
    </row>
    <row r="317" spans="1:18" x14ac:dyDescent="0.25">
      <c r="A317" s="29">
        <v>6001008002000040</v>
      </c>
      <c r="B317" s="29" t="s">
        <v>80</v>
      </c>
    </row>
    <row r="318" spans="1:18" x14ac:dyDescent="0.25">
      <c r="A318" s="29">
        <v>6001008002000060</v>
      </c>
      <c r="B318" s="29" t="s">
        <v>81</v>
      </c>
      <c r="C318" s="59">
        <v>522.21</v>
      </c>
      <c r="D318">
        <v>522.21</v>
      </c>
      <c r="E318">
        <v>2</v>
      </c>
      <c r="G318">
        <v>18</v>
      </c>
      <c r="H318">
        <v>410.21</v>
      </c>
      <c r="L318">
        <v>36</v>
      </c>
      <c r="M318">
        <v>54</v>
      </c>
      <c r="N318">
        <v>2</v>
      </c>
    </row>
    <row r="319" spans="1:18" x14ac:dyDescent="0.25">
      <c r="A319" s="29">
        <v>6001008002000090</v>
      </c>
      <c r="B319" s="29" t="s">
        <v>82</v>
      </c>
      <c r="C319" s="52">
        <v>44627.199999999997</v>
      </c>
      <c r="D319" s="49">
        <v>44627.199999999997</v>
      </c>
      <c r="E319">
        <v>12</v>
      </c>
      <c r="H319">
        <v>-540</v>
      </c>
      <c r="L319">
        <v>253.44</v>
      </c>
      <c r="M319" s="49">
        <v>44901.760000000002</v>
      </c>
    </row>
    <row r="320" spans="1:18" x14ac:dyDescent="0.25">
      <c r="A320" s="29">
        <v>6001008002000090</v>
      </c>
      <c r="B320" s="29" t="s">
        <v>309</v>
      </c>
    </row>
    <row r="321" spans="1:18" x14ac:dyDescent="0.25">
      <c r="A321" s="29">
        <v>6001008002000110</v>
      </c>
      <c r="B321" s="29" t="s">
        <v>395</v>
      </c>
      <c r="C321" s="52">
        <v>22046.54</v>
      </c>
      <c r="D321" s="49">
        <v>22046.54</v>
      </c>
      <c r="E321">
        <v>9.24</v>
      </c>
      <c r="H321" s="49">
        <v>15533.02</v>
      </c>
      <c r="K321" s="49">
        <v>1958.58</v>
      </c>
      <c r="L321" s="49">
        <v>3103.79</v>
      </c>
      <c r="M321">
        <v>447.28</v>
      </c>
      <c r="N321">
        <v>994.63</v>
      </c>
    </row>
    <row r="322" spans="1:18" x14ac:dyDescent="0.25">
      <c r="A322" s="29">
        <v>600100800300</v>
      </c>
      <c r="B322" s="29" t="s">
        <v>83</v>
      </c>
      <c r="C322" s="49">
        <v>97783.65</v>
      </c>
      <c r="D322" s="31">
        <v>91796.9</v>
      </c>
      <c r="E322" s="29"/>
      <c r="F322" s="29"/>
      <c r="G322" s="29">
        <v>0.04</v>
      </c>
      <c r="H322" s="29">
        <v>407.35</v>
      </c>
      <c r="I322" s="29"/>
      <c r="J322" s="29"/>
      <c r="K322" s="29"/>
      <c r="L322" s="31">
        <v>13147.38</v>
      </c>
      <c r="M322" s="31">
        <v>77756.05</v>
      </c>
      <c r="N322" s="29">
        <v>181.47</v>
      </c>
      <c r="O322" s="29">
        <v>150</v>
      </c>
      <c r="P322" s="29">
        <v>154.61000000000001</v>
      </c>
      <c r="Q322" s="29"/>
      <c r="R322" s="29"/>
    </row>
    <row r="323" spans="1:18" x14ac:dyDescent="0.25">
      <c r="A323" s="29">
        <v>6001008003000030</v>
      </c>
      <c r="B323" s="29" t="s">
        <v>293</v>
      </c>
      <c r="C323" s="49">
        <v>3199.2</v>
      </c>
      <c r="D323" s="49">
        <v>3199.2</v>
      </c>
      <c r="H323">
        <v>407.35</v>
      </c>
      <c r="L323">
        <v>925</v>
      </c>
      <c r="M323" s="49">
        <v>1866.85</v>
      </c>
    </row>
    <row r="324" spans="1:18" x14ac:dyDescent="0.25">
      <c r="A324" s="29">
        <v>6001008003000040</v>
      </c>
      <c r="B324" s="29" t="s">
        <v>121</v>
      </c>
      <c r="C324" s="52">
        <v>4635.2</v>
      </c>
      <c r="D324" s="49">
        <v>4635.2</v>
      </c>
      <c r="M324" s="49">
        <v>6000</v>
      </c>
      <c r="N324">
        <v>-691.8</v>
      </c>
      <c r="O324">
        <v>-673</v>
      </c>
    </row>
    <row r="325" spans="1:18" x14ac:dyDescent="0.25">
      <c r="A325" s="29">
        <v>6001008003000040</v>
      </c>
      <c r="B325" s="29" t="s">
        <v>294</v>
      </c>
    </row>
    <row r="326" spans="1:18" x14ac:dyDescent="0.25">
      <c r="A326" s="29">
        <v>6001008003000040</v>
      </c>
      <c r="B326" s="29" t="s">
        <v>126</v>
      </c>
      <c r="C326" s="49">
        <v>8765.2199999999993</v>
      </c>
      <c r="D326" s="49">
        <v>8765.2199999999993</v>
      </c>
      <c r="M326" s="49">
        <v>8765.2199999999993</v>
      </c>
    </row>
    <row r="327" spans="1:18" x14ac:dyDescent="0.25">
      <c r="A327" s="29">
        <v>6001008003000050</v>
      </c>
      <c r="B327" s="29" t="s">
        <v>84</v>
      </c>
      <c r="C327" s="52">
        <v>1978.07</v>
      </c>
      <c r="D327" s="49">
        <v>1978.07</v>
      </c>
      <c r="K327" s="49">
        <v>1235.07</v>
      </c>
      <c r="M327">
        <v>743</v>
      </c>
    </row>
    <row r="328" spans="1:18" x14ac:dyDescent="0.25">
      <c r="A328" s="29">
        <v>6001008003000050</v>
      </c>
      <c r="B328" s="29" t="s">
        <v>294</v>
      </c>
    </row>
    <row r="329" spans="1:18" x14ac:dyDescent="0.25">
      <c r="A329" s="29">
        <v>6001008003000070</v>
      </c>
      <c r="B329" s="29" t="s">
        <v>85</v>
      </c>
      <c r="C329" s="49">
        <v>15737.03</v>
      </c>
      <c r="D329" s="49">
        <v>15737.03</v>
      </c>
      <c r="M329" s="49">
        <v>15737.03</v>
      </c>
    </row>
    <row r="330" spans="1:18" x14ac:dyDescent="0.25">
      <c r="A330" s="29">
        <v>6001008003000080</v>
      </c>
      <c r="B330" s="29" t="s">
        <v>86</v>
      </c>
      <c r="C330">
        <v>771.7</v>
      </c>
      <c r="D330">
        <v>771.7</v>
      </c>
      <c r="L330">
        <v>331.7</v>
      </c>
      <c r="M330">
        <v>240</v>
      </c>
      <c r="N330">
        <v>200</v>
      </c>
    </row>
    <row r="331" spans="1:18" x14ac:dyDescent="0.25">
      <c r="A331" s="29">
        <v>6001008003000080</v>
      </c>
      <c r="B331" s="29" t="s">
        <v>154</v>
      </c>
      <c r="C331" s="49">
        <v>2616.9499999999998</v>
      </c>
      <c r="D331" s="49">
        <v>2616.9499999999998</v>
      </c>
      <c r="L331" s="49">
        <v>1178.68</v>
      </c>
      <c r="M331">
        <v>515</v>
      </c>
      <c r="N331">
        <v>673.27</v>
      </c>
      <c r="O331">
        <v>250</v>
      </c>
    </row>
    <row r="332" spans="1:18" x14ac:dyDescent="0.25">
      <c r="A332" s="29">
        <v>6001008003000080</v>
      </c>
      <c r="B332" s="29" t="s">
        <v>295</v>
      </c>
      <c r="C332" s="52">
        <v>48871.78</v>
      </c>
      <c r="D332" s="49">
        <v>48871.78</v>
      </c>
      <c r="M332" s="49">
        <v>48871.78</v>
      </c>
    </row>
    <row r="333" spans="1:18" x14ac:dyDescent="0.25">
      <c r="A333" s="29">
        <v>6001008003000100</v>
      </c>
      <c r="B333" s="29" t="s">
        <v>396</v>
      </c>
      <c r="C333" s="49">
        <v>11027.17</v>
      </c>
      <c r="D333" s="32">
        <v>11027.17</v>
      </c>
      <c r="E333" s="29"/>
      <c r="F333" s="29"/>
      <c r="G333" s="29"/>
      <c r="H333" s="29"/>
      <c r="I333" s="29"/>
      <c r="J333" s="29"/>
      <c r="K333" s="29"/>
      <c r="L333" s="31">
        <v>10712</v>
      </c>
      <c r="M333" s="29">
        <v>315.17</v>
      </c>
      <c r="N333" s="29"/>
      <c r="O333" s="29"/>
      <c r="P333" s="29"/>
      <c r="Q333" s="29"/>
      <c r="R333" s="29"/>
    </row>
    <row r="334" spans="1:18" x14ac:dyDescent="0.25">
      <c r="A334" s="29">
        <v>6001008003000110</v>
      </c>
      <c r="B334" s="29" t="s">
        <v>87</v>
      </c>
      <c r="C334">
        <v>181.33</v>
      </c>
      <c r="D334" s="33">
        <v>181.33</v>
      </c>
      <c r="E334" s="29"/>
      <c r="F334" s="29"/>
      <c r="G334" s="29">
        <v>0.04</v>
      </c>
      <c r="H334" s="29"/>
      <c r="I334" s="29"/>
      <c r="J334" s="29"/>
      <c r="K334" s="29"/>
      <c r="L334" s="29"/>
      <c r="M334" s="29">
        <v>26.68</v>
      </c>
      <c r="N334" s="29"/>
      <c r="O334" s="29"/>
      <c r="P334" s="29">
        <v>154.61000000000001</v>
      </c>
      <c r="Q334" s="29"/>
      <c r="R334" s="29"/>
    </row>
    <row r="335" spans="1:18" x14ac:dyDescent="0.25">
      <c r="A335" s="29">
        <v>6001008003000110</v>
      </c>
      <c r="B335" s="29" t="s">
        <v>7</v>
      </c>
      <c r="D335" s="33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1:18" x14ac:dyDescent="0.25">
      <c r="A336" s="29">
        <v>6001009</v>
      </c>
      <c r="B336" s="29" t="s">
        <v>296</v>
      </c>
      <c r="C336" s="51">
        <v>125887.85</v>
      </c>
      <c r="D336" s="31">
        <v>125457.58</v>
      </c>
      <c r="E336" s="31">
        <v>4800</v>
      </c>
      <c r="F336" s="29"/>
      <c r="G336" s="29"/>
      <c r="H336" s="29"/>
      <c r="I336" s="29"/>
      <c r="J336" s="29"/>
      <c r="K336" s="29"/>
      <c r="L336" s="29">
        <v>368.3</v>
      </c>
      <c r="M336" s="31">
        <v>109727.67</v>
      </c>
      <c r="N336" s="31">
        <v>10561.61</v>
      </c>
      <c r="O336" s="29"/>
      <c r="P336" s="29"/>
      <c r="Q336" s="29"/>
      <c r="R336" s="29"/>
    </row>
    <row r="337" spans="1:18" x14ac:dyDescent="0.25">
      <c r="A337" s="29">
        <v>600100900100</v>
      </c>
      <c r="B337" s="29" t="s">
        <v>296</v>
      </c>
      <c r="C337" s="49">
        <v>125887.85</v>
      </c>
      <c r="D337" s="31">
        <v>125457.58</v>
      </c>
      <c r="E337" s="31">
        <v>4800</v>
      </c>
      <c r="F337" s="29"/>
      <c r="G337" s="29"/>
      <c r="H337" s="29"/>
      <c r="I337" s="29"/>
      <c r="J337" s="29"/>
      <c r="K337" s="29"/>
      <c r="L337" s="29">
        <v>368.3</v>
      </c>
      <c r="M337" s="31">
        <v>109727.67</v>
      </c>
      <c r="N337" s="31">
        <v>10561.61</v>
      </c>
      <c r="O337" s="29"/>
      <c r="P337" s="29"/>
      <c r="Q337" s="29"/>
      <c r="R337" s="29"/>
    </row>
    <row r="338" spans="1:18" x14ac:dyDescent="0.25">
      <c r="A338" s="29">
        <v>6001009001000010</v>
      </c>
      <c r="B338" s="29" t="s">
        <v>297</v>
      </c>
      <c r="C338" s="49">
        <v>108295.97</v>
      </c>
      <c r="D338" s="32">
        <v>108295.97</v>
      </c>
      <c r="E338" s="29"/>
      <c r="F338" s="29"/>
      <c r="G338" s="29"/>
      <c r="H338" s="29"/>
      <c r="I338" s="29"/>
      <c r="J338" s="29"/>
      <c r="K338" s="29"/>
      <c r="L338" s="29">
        <v>368.3</v>
      </c>
      <c r="M338" s="31">
        <v>107927.67</v>
      </c>
      <c r="N338" s="29"/>
      <c r="O338" s="29"/>
      <c r="P338" s="29"/>
      <c r="Q338" s="29"/>
      <c r="R338" s="29"/>
    </row>
    <row r="339" spans="1:18" x14ac:dyDescent="0.25">
      <c r="A339" s="29">
        <v>6001009001000020</v>
      </c>
      <c r="B339" s="29" t="s">
        <v>298</v>
      </c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1:18" x14ac:dyDescent="0.25">
      <c r="A340" s="29">
        <v>6001009001000020</v>
      </c>
      <c r="B340" s="29" t="s">
        <v>397</v>
      </c>
      <c r="C340" s="52">
        <v>10991.88</v>
      </c>
      <c r="D340" s="49">
        <v>10991.88</v>
      </c>
      <c r="N340" s="49">
        <v>10991.88</v>
      </c>
    </row>
    <row r="341" spans="1:18" x14ac:dyDescent="0.25">
      <c r="A341" s="29">
        <v>6001009001000020</v>
      </c>
      <c r="B341" s="29" t="s">
        <v>299</v>
      </c>
      <c r="C341" s="49">
        <v>6600</v>
      </c>
      <c r="D341" s="32">
        <v>6600</v>
      </c>
      <c r="E341" s="31">
        <v>4800</v>
      </c>
      <c r="F341" s="29"/>
      <c r="G341" s="29"/>
      <c r="H341" s="29"/>
      <c r="I341" s="29"/>
      <c r="J341" s="29"/>
      <c r="K341" s="29"/>
      <c r="L341" s="29"/>
      <c r="M341" s="31">
        <v>1800</v>
      </c>
      <c r="N341" s="29"/>
      <c r="O341" s="29"/>
      <c r="P341" s="29"/>
      <c r="Q341" s="29"/>
      <c r="R341" s="29"/>
    </row>
    <row r="342" spans="1:18" x14ac:dyDescent="0.25">
      <c r="A342" s="29">
        <v>6002</v>
      </c>
      <c r="B342" s="29" t="s">
        <v>88</v>
      </c>
      <c r="C342" s="49">
        <v>103687.19</v>
      </c>
      <c r="D342" s="31">
        <v>103687.19</v>
      </c>
      <c r="E342" s="29"/>
      <c r="F342" s="29"/>
      <c r="G342" s="29"/>
      <c r="H342" s="29">
        <v>0.28999999999999998</v>
      </c>
      <c r="I342" s="29"/>
      <c r="J342" s="29"/>
      <c r="K342" s="29"/>
      <c r="L342" s="29"/>
      <c r="M342" s="31">
        <v>103686.9</v>
      </c>
      <c r="N342" s="29"/>
      <c r="O342" s="29"/>
      <c r="P342" s="29"/>
      <c r="Q342" s="29"/>
      <c r="R342" s="29"/>
    </row>
    <row r="343" spans="1:18" x14ac:dyDescent="0.25">
      <c r="A343" s="29">
        <v>6002001</v>
      </c>
      <c r="B343" s="29" t="s">
        <v>89</v>
      </c>
      <c r="C343" s="49">
        <v>103687.19</v>
      </c>
      <c r="D343" s="31">
        <v>103687.19</v>
      </c>
      <c r="E343" s="29"/>
      <c r="F343" s="29"/>
      <c r="G343" s="29"/>
      <c r="H343" s="29">
        <v>0.28999999999999998</v>
      </c>
      <c r="I343" s="29"/>
      <c r="J343" s="29"/>
      <c r="K343" s="29"/>
      <c r="L343" s="29"/>
      <c r="M343" s="31">
        <v>103686.9</v>
      </c>
      <c r="N343" s="29"/>
      <c r="O343" s="29"/>
      <c r="P343" s="29"/>
      <c r="Q343" s="29"/>
      <c r="R343" s="29"/>
    </row>
    <row r="344" spans="1:18" x14ac:dyDescent="0.25">
      <c r="A344" s="29">
        <v>600200100100</v>
      </c>
      <c r="B344" s="29" t="s">
        <v>89</v>
      </c>
      <c r="C344" s="49">
        <v>103687.19</v>
      </c>
      <c r="D344" s="31">
        <v>103687.19</v>
      </c>
      <c r="E344" s="29"/>
      <c r="F344" s="29"/>
      <c r="G344" s="29"/>
      <c r="H344" s="29">
        <v>0.28999999999999998</v>
      </c>
      <c r="I344" s="29"/>
      <c r="J344" s="29"/>
      <c r="K344" s="29"/>
      <c r="L344" s="29"/>
      <c r="M344" s="31">
        <v>103686.9</v>
      </c>
      <c r="N344" s="29"/>
      <c r="O344" s="29"/>
      <c r="P344" s="29"/>
      <c r="Q344" s="29"/>
      <c r="R344" s="29"/>
    </row>
    <row r="345" spans="1:18" x14ac:dyDescent="0.25">
      <c r="A345" s="29">
        <v>6002001001000010</v>
      </c>
      <c r="B345" s="29" t="s">
        <v>300</v>
      </c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</row>
    <row r="346" spans="1:18" x14ac:dyDescent="0.25">
      <c r="A346" s="29">
        <v>6002001001000020</v>
      </c>
      <c r="B346" s="29" t="s">
        <v>398</v>
      </c>
      <c r="C346" s="49">
        <v>96707.85</v>
      </c>
      <c r="D346" s="32">
        <v>96707.85</v>
      </c>
      <c r="E346" s="29"/>
      <c r="F346" s="29"/>
      <c r="G346" s="29"/>
      <c r="H346" s="29"/>
      <c r="I346" s="29"/>
      <c r="J346" s="29"/>
      <c r="K346" s="29"/>
      <c r="L346" s="29"/>
      <c r="M346" s="31">
        <v>96707.85</v>
      </c>
      <c r="N346" s="29"/>
      <c r="O346" s="29"/>
      <c r="P346" s="29"/>
      <c r="Q346" s="29"/>
      <c r="R346" s="29"/>
    </row>
    <row r="347" spans="1:18" x14ac:dyDescent="0.25">
      <c r="A347" s="29">
        <v>6002001001000030</v>
      </c>
      <c r="B347" s="29" t="s">
        <v>90</v>
      </c>
      <c r="C347">
        <v>13.05</v>
      </c>
      <c r="D347" s="33">
        <v>13.05</v>
      </c>
      <c r="E347" s="29"/>
      <c r="F347" s="29"/>
      <c r="G347" s="29"/>
      <c r="H347" s="29">
        <v>0.28999999999999998</v>
      </c>
      <c r="I347" s="29"/>
      <c r="J347" s="29"/>
      <c r="K347" s="29"/>
      <c r="L347" s="29"/>
      <c r="M347" s="29">
        <v>12.76</v>
      </c>
      <c r="N347" s="29"/>
      <c r="O347" s="29"/>
      <c r="P347" s="29"/>
      <c r="Q347" s="29"/>
      <c r="R347" s="29"/>
    </row>
    <row r="348" spans="1:18" x14ac:dyDescent="0.25">
      <c r="A348" s="29">
        <v>6002001001000030</v>
      </c>
      <c r="B348" s="29" t="s">
        <v>399</v>
      </c>
      <c r="C348" s="49">
        <v>7021.11</v>
      </c>
      <c r="D348" s="32">
        <v>7021.11</v>
      </c>
      <c r="E348" s="29"/>
      <c r="F348" s="29"/>
      <c r="G348" s="29"/>
      <c r="H348" s="29"/>
      <c r="I348" s="29"/>
      <c r="J348" s="29"/>
      <c r="K348" s="29"/>
      <c r="L348" s="29"/>
      <c r="M348" s="31">
        <v>7021.11</v>
      </c>
      <c r="N348" s="29"/>
      <c r="O348" s="29"/>
      <c r="P348" s="29"/>
      <c r="Q348" s="29"/>
      <c r="R348" s="29"/>
    </row>
    <row r="349" spans="1:18" x14ac:dyDescent="0.25">
      <c r="A349" s="29">
        <v>6002001001000040</v>
      </c>
      <c r="B349" s="29" t="s">
        <v>400</v>
      </c>
      <c r="C349">
        <v>-54.82</v>
      </c>
      <c r="D349" s="33">
        <v>-54.82</v>
      </c>
      <c r="E349" s="29"/>
      <c r="F349" s="29"/>
      <c r="G349" s="29"/>
      <c r="H349" s="29"/>
      <c r="I349" s="29"/>
      <c r="J349" s="29"/>
      <c r="K349" s="29"/>
      <c r="L349" s="29"/>
      <c r="M349" s="29">
        <v>-54.82</v>
      </c>
      <c r="N349" s="29"/>
      <c r="O349" s="29"/>
      <c r="P349" s="29"/>
      <c r="Q349" s="29"/>
      <c r="R349" s="29"/>
    </row>
    <row r="350" spans="1:18" x14ac:dyDescent="0.25">
      <c r="A350" s="29">
        <v>6002002</v>
      </c>
      <c r="B350" s="29" t="s">
        <v>91</v>
      </c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1:18" x14ac:dyDescent="0.25">
      <c r="A351" s="29">
        <v>600200200100</v>
      </c>
      <c r="B351" s="29" t="s">
        <v>92</v>
      </c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1:18" x14ac:dyDescent="0.25">
      <c r="A352" s="29">
        <v>6002002001000010</v>
      </c>
      <c r="B352" s="29" t="s">
        <v>401</v>
      </c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1:18" x14ac:dyDescent="0.25">
      <c r="A353" s="29">
        <v>6002003</v>
      </c>
      <c r="B353" s="29" t="s">
        <v>93</v>
      </c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1:18" x14ac:dyDescent="0.25">
      <c r="A354" s="29">
        <v>600200300500</v>
      </c>
      <c r="B354" s="29" t="s">
        <v>94</v>
      </c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1:18" x14ac:dyDescent="0.25">
      <c r="A355" s="29">
        <v>6003</v>
      </c>
      <c r="B355" s="29" t="s">
        <v>95</v>
      </c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1:18" x14ac:dyDescent="0.25">
      <c r="A356" s="29">
        <v>6003001</v>
      </c>
      <c r="B356" s="29" t="s">
        <v>95</v>
      </c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1:18" x14ac:dyDescent="0.25">
      <c r="A357" s="29">
        <v>600300100100</v>
      </c>
      <c r="B357" s="29" t="s">
        <v>96</v>
      </c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1:18" x14ac:dyDescent="0.25">
      <c r="A358" s="29">
        <v>6003001001000030</v>
      </c>
      <c r="B358" s="29" t="s">
        <v>402</v>
      </c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1:18" x14ac:dyDescent="0.25">
      <c r="A359" s="29">
        <v>600300100200</v>
      </c>
      <c r="B359" s="29" t="s">
        <v>97</v>
      </c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1:18" x14ac:dyDescent="0.25">
      <c r="A360" s="29">
        <v>600300100300</v>
      </c>
      <c r="B360" s="29" t="s">
        <v>98</v>
      </c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1:18" x14ac:dyDescent="0.25">
      <c r="A361" s="29">
        <v>6004</v>
      </c>
      <c r="B361" s="29" t="s">
        <v>99</v>
      </c>
      <c r="C361">
        <v>117.33</v>
      </c>
      <c r="D361" s="29">
        <v>117.33</v>
      </c>
      <c r="E361" s="29"/>
      <c r="F361" s="29"/>
      <c r="G361" s="29"/>
      <c r="H361" s="29"/>
      <c r="I361" s="29"/>
      <c r="J361" s="29"/>
      <c r="K361" s="29"/>
      <c r="L361" s="29"/>
      <c r="M361" s="29">
        <v>117.33</v>
      </c>
      <c r="N361" s="29"/>
      <c r="O361" s="29"/>
      <c r="P361" s="29"/>
      <c r="Q361" s="29"/>
      <c r="R361" s="29"/>
    </row>
    <row r="362" spans="1:18" x14ac:dyDescent="0.25">
      <c r="A362" s="29">
        <v>6004001</v>
      </c>
      <c r="B362" s="29" t="s">
        <v>100</v>
      </c>
      <c r="C362">
        <v>117.33</v>
      </c>
      <c r="D362" s="29">
        <v>117.33</v>
      </c>
      <c r="E362" s="29"/>
      <c r="F362" s="29"/>
      <c r="G362" s="29"/>
      <c r="H362" s="29"/>
      <c r="I362" s="29"/>
      <c r="J362" s="29"/>
      <c r="K362" s="29"/>
      <c r="L362" s="29"/>
      <c r="M362" s="29">
        <v>117.33</v>
      </c>
      <c r="N362" s="29"/>
      <c r="O362" s="29"/>
      <c r="P362" s="29"/>
      <c r="Q362" s="29"/>
      <c r="R362" s="29"/>
    </row>
    <row r="363" spans="1:18" x14ac:dyDescent="0.25">
      <c r="A363" s="29">
        <v>600400100100</v>
      </c>
      <c r="B363" s="29" t="s">
        <v>100</v>
      </c>
      <c r="C363">
        <v>117.33</v>
      </c>
      <c r="D363" s="29">
        <v>117.33</v>
      </c>
      <c r="E363" s="29"/>
      <c r="F363" s="29"/>
      <c r="G363" s="29"/>
      <c r="H363" s="29"/>
      <c r="I363" s="29"/>
      <c r="J363" s="29"/>
      <c r="K363" s="29"/>
      <c r="L363" s="29"/>
      <c r="M363" s="29">
        <v>117.33</v>
      </c>
      <c r="N363" s="29"/>
      <c r="O363" s="29"/>
      <c r="P363" s="29"/>
      <c r="Q363" s="29"/>
      <c r="R363" s="29"/>
    </row>
    <row r="364" spans="1:18" x14ac:dyDescent="0.25">
      <c r="A364" s="29">
        <v>6004001001000010</v>
      </c>
      <c r="B364" s="29" t="s">
        <v>101</v>
      </c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</row>
    <row r="365" spans="1:18" x14ac:dyDescent="0.25">
      <c r="A365" s="29">
        <v>6004001001000020</v>
      </c>
      <c r="B365" s="29" t="s">
        <v>102</v>
      </c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1:18" x14ac:dyDescent="0.25">
      <c r="A366" s="29">
        <v>6004001001000030</v>
      </c>
      <c r="B366" s="29" t="s">
        <v>103</v>
      </c>
      <c r="C366">
        <v>117.33</v>
      </c>
      <c r="D366" s="29">
        <v>117.33</v>
      </c>
      <c r="E366" s="29"/>
      <c r="F366" s="29"/>
      <c r="G366" s="29"/>
      <c r="H366" s="29"/>
      <c r="I366" s="29"/>
      <c r="J366" s="29"/>
      <c r="K366" s="29"/>
      <c r="L366" s="29"/>
      <c r="M366" s="29">
        <v>117.33</v>
      </c>
      <c r="N366" s="29"/>
      <c r="O366" s="29"/>
      <c r="P366" s="29"/>
      <c r="Q366" s="29"/>
      <c r="R366" s="29"/>
    </row>
    <row r="367" spans="1:18" x14ac:dyDescent="0.25">
      <c r="A367" s="29">
        <v>6004002</v>
      </c>
      <c r="B367" s="29" t="s">
        <v>302</v>
      </c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1:18" x14ac:dyDescent="0.25">
      <c r="A368" s="29">
        <v>600400200100</v>
      </c>
      <c r="B368" s="29" t="s">
        <v>303</v>
      </c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1:18" x14ac:dyDescent="0.25">
      <c r="A369" s="29">
        <v>600400200200</v>
      </c>
      <c r="B369" s="29" t="s">
        <v>304</v>
      </c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1:18" x14ac:dyDescent="0.25">
      <c r="A370" s="29">
        <v>7</v>
      </c>
      <c r="B370" s="29" t="s">
        <v>104</v>
      </c>
      <c r="D370" s="29"/>
      <c r="E370" s="31">
        <v>-395864.79</v>
      </c>
      <c r="F370" s="31">
        <v>14732</v>
      </c>
      <c r="G370" s="31">
        <v>427837.67</v>
      </c>
      <c r="H370" s="31">
        <v>-21649873.539999999</v>
      </c>
      <c r="I370" s="31">
        <v>4588.3</v>
      </c>
      <c r="J370" s="29">
        <v>70</v>
      </c>
      <c r="K370" s="31">
        <v>1434827.97</v>
      </c>
      <c r="L370" s="31">
        <v>1070213.93</v>
      </c>
      <c r="M370" s="31">
        <v>-5541342.04</v>
      </c>
      <c r="N370" s="31">
        <v>1558289.85</v>
      </c>
      <c r="O370" s="31">
        <v>-451690.97</v>
      </c>
      <c r="P370" s="31">
        <v>90784.28</v>
      </c>
      <c r="Q370" s="29"/>
      <c r="R370" s="31">
        <v>889039.23</v>
      </c>
    </row>
    <row r="371" spans="1:18" x14ac:dyDescent="0.25">
      <c r="A371" s="29">
        <v>7001</v>
      </c>
      <c r="B371" s="29" t="s">
        <v>305</v>
      </c>
      <c r="D371" s="29"/>
      <c r="E371" s="31">
        <v>-252303.21</v>
      </c>
      <c r="F371" s="31">
        <v>16558.84</v>
      </c>
      <c r="G371" s="31">
        <v>528473.68000000005</v>
      </c>
      <c r="H371" s="31">
        <v>-3520535.87</v>
      </c>
      <c r="I371" s="29">
        <v>286.24</v>
      </c>
      <c r="J371" s="31">
        <v>2490</v>
      </c>
      <c r="K371" s="31">
        <v>1407427.78</v>
      </c>
      <c r="L371" s="31">
        <v>2519827.16</v>
      </c>
      <c r="M371" s="31">
        <v>-4525513.9000000004</v>
      </c>
      <c r="N371" s="31">
        <v>1649371.45</v>
      </c>
      <c r="O371" s="31">
        <v>-82126.94</v>
      </c>
      <c r="P371" s="31">
        <v>-46907.94</v>
      </c>
      <c r="Q371" s="29"/>
      <c r="R371" s="31">
        <v>889574.95</v>
      </c>
    </row>
    <row r="372" spans="1:18" x14ac:dyDescent="0.25">
      <c r="A372" s="29">
        <v>7002</v>
      </c>
      <c r="B372" s="29" t="s">
        <v>306</v>
      </c>
      <c r="D372" s="29"/>
      <c r="E372" s="31">
        <v>-143561.57999999999</v>
      </c>
      <c r="F372" s="31">
        <v>-1826.84</v>
      </c>
      <c r="G372" s="31">
        <v>-100636.01</v>
      </c>
      <c r="H372" s="31">
        <v>-18129337.670000002</v>
      </c>
      <c r="I372" s="31">
        <v>4302.0600000000004</v>
      </c>
      <c r="J372" s="31">
        <v>-2420</v>
      </c>
      <c r="K372" s="31">
        <v>27400.19</v>
      </c>
      <c r="L372" s="31">
        <v>-1449613.23</v>
      </c>
      <c r="M372" s="31">
        <v>-1015828.14</v>
      </c>
      <c r="N372" s="31">
        <v>-91081.600000000006</v>
      </c>
      <c r="O372" s="31">
        <v>-369564.03</v>
      </c>
      <c r="P372" s="31">
        <v>137692.22</v>
      </c>
      <c r="Q372" s="29"/>
      <c r="R372" s="29">
        <v>-535.72</v>
      </c>
    </row>
    <row r="373" spans="1:18" x14ac:dyDescent="0.25">
      <c r="A373">
        <v>7003</v>
      </c>
      <c r="B373" t="s">
        <v>307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Preconsuntivo per settore</vt:lpstr>
      <vt:lpstr>RIEPILOGO</vt:lpstr>
      <vt:lpstr>CONSUNTIVO 31,12,21 NEW</vt:lpstr>
      <vt:lpstr>Foglio2</vt:lpstr>
      <vt:lpstr>Budget 2022</vt:lpstr>
      <vt:lpstr>rette scuola a.s. 22,23</vt:lpstr>
      <vt:lpstr>CONSUNTIVO 27,12,21</vt:lpstr>
      <vt:lpstr>CONSUNTIVO 2021 old</vt:lpstr>
      <vt:lpstr>Foglio1</vt:lpstr>
      <vt:lpstr>Cessione via Losanna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Perseu</dc:creator>
  <cp:lastModifiedBy>Silvia Scarantino</cp:lastModifiedBy>
  <cp:lastPrinted>2022-01-31T09:08:42Z</cp:lastPrinted>
  <dcterms:created xsi:type="dcterms:W3CDTF">2018-11-29T10:53:03Z</dcterms:created>
  <dcterms:modified xsi:type="dcterms:W3CDTF">2022-02-02T09:04:23Z</dcterms:modified>
</cp:coreProperties>
</file>